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Ежемесячная информация\2020 год\Фактические показатели за апрель 2020 года\"/>
    </mc:Choice>
  </mc:AlternateContent>
  <bookViews>
    <workbookView xWindow="0" yWindow="0" windowWidth="28800" windowHeight="11730"/>
  </bookViews>
  <sheets>
    <sheet name="апрель" sheetId="1" r:id="rId1"/>
  </sheets>
  <definedNames>
    <definedName name="_xlnm.Print_Area" localSheetId="0">апрель!$A$1:$FE$54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B53" i="1" l="1"/>
  <c r="DB52" i="1"/>
  <c r="DB51" i="1"/>
  <c r="DB50" i="1"/>
  <c r="DB49" i="1"/>
  <c r="DB48" i="1"/>
  <c r="DB46" i="1"/>
  <c r="DB45" i="1"/>
  <c r="DB44" i="1"/>
  <c r="DB43" i="1"/>
  <c r="DB42" i="1"/>
  <c r="DB41" i="1"/>
  <c r="DB40" i="1"/>
  <c r="DB39" i="1"/>
  <c r="DB38" i="1"/>
  <c r="DB37" i="1"/>
  <c r="DB36" i="1"/>
  <c r="DB35" i="1"/>
  <c r="DB34" i="1"/>
  <c r="DB33" i="1"/>
  <c r="DB32" i="1"/>
  <c r="DB31" i="1"/>
  <c r="DB30" i="1"/>
  <c r="DB29" i="1"/>
  <c r="DB28" i="1"/>
  <c r="DB27" i="1"/>
  <c r="DB26" i="1"/>
  <c r="DB25" i="1"/>
  <c r="DB24" i="1"/>
  <c r="DB22" i="1"/>
  <c r="DB20" i="1"/>
  <c r="DB19" i="1"/>
  <c r="DB18" i="1"/>
  <c r="DB17" i="1"/>
  <c r="DB54" i="1" l="1"/>
  <c r="CC53" i="1"/>
  <c r="ED53" i="1" s="1"/>
  <c r="CC52" i="1"/>
  <c r="ED52" i="1" s="1"/>
  <c r="CC51" i="1"/>
  <c r="ED51" i="1" s="1"/>
  <c r="CC50" i="1"/>
  <c r="ED50" i="1" s="1"/>
  <c r="CC49" i="1"/>
  <c r="ED49" i="1" s="1"/>
  <c r="CC48" i="1"/>
  <c r="ED48" i="1" s="1"/>
  <c r="CC47" i="1"/>
  <c r="ED47" i="1" s="1"/>
  <c r="CC46" i="1"/>
  <c r="ED46" i="1" s="1"/>
  <c r="CC45" i="1"/>
  <c r="ED45" i="1" s="1"/>
  <c r="CC44" i="1"/>
  <c r="ED44" i="1" s="1"/>
  <c r="CC43" i="1"/>
  <c r="ED43" i="1" s="1"/>
  <c r="CC42" i="1"/>
  <c r="ED42" i="1" s="1"/>
  <c r="CC41" i="1"/>
  <c r="ED41" i="1" s="1"/>
  <c r="CC40" i="1"/>
  <c r="ED40" i="1" s="1"/>
  <c r="CC39" i="1"/>
  <c r="ED39" i="1" s="1"/>
  <c r="CC38" i="1"/>
  <c r="ED38" i="1" s="1"/>
  <c r="CC37" i="1"/>
  <c r="ED37" i="1" s="1"/>
  <c r="CC36" i="1"/>
  <c r="ED36" i="1" s="1"/>
  <c r="CC35" i="1"/>
  <c r="ED35" i="1" s="1"/>
  <c r="CC34" i="1"/>
  <c r="ED34" i="1" s="1"/>
  <c r="CC33" i="1"/>
  <c r="ED33" i="1" s="1"/>
  <c r="CC32" i="1"/>
  <c r="ED32" i="1" s="1"/>
  <c r="CC31" i="1"/>
  <c r="ED31" i="1" s="1"/>
  <c r="CC30" i="1"/>
  <c r="ED30" i="1" s="1"/>
  <c r="CC29" i="1"/>
  <c r="ED29" i="1" s="1"/>
  <c r="CC28" i="1"/>
  <c r="ED28" i="1" s="1"/>
  <c r="CC27" i="1"/>
  <c r="ED27" i="1" s="1"/>
  <c r="CC26" i="1"/>
  <c r="ED26" i="1" s="1"/>
  <c r="CC25" i="1"/>
  <c r="ED25" i="1" s="1"/>
  <c r="CC24" i="1"/>
  <c r="ED24" i="1" s="1"/>
  <c r="CC23" i="1"/>
  <c r="ED23" i="1" s="1"/>
  <c r="CC22" i="1"/>
  <c r="ED22" i="1" s="1"/>
  <c r="CC21" i="1"/>
  <c r="ED21" i="1" s="1"/>
  <c r="CC20" i="1"/>
  <c r="ED20" i="1" s="1"/>
  <c r="CC19" i="1"/>
  <c r="ED19" i="1" s="1"/>
  <c r="CC18" i="1"/>
  <c r="ED18" i="1" s="1"/>
  <c r="CC17" i="1"/>
  <c r="CC54" i="1" l="1"/>
  <c r="ED17" i="1"/>
  <c r="ED54" i="1" s="1"/>
</calcChain>
</file>

<file path=xl/sharedStrings.xml><?xml version="1.0" encoding="utf-8"?>
<sst xmlns="http://schemas.openxmlformats.org/spreadsheetml/2006/main" count="124" uniqueCount="81">
  <si>
    <t>Приложение № 4</t>
  </si>
  <si>
    <t>к приказу ФАС России
от 18.01.2019 № 38/19</t>
  </si>
  <si>
    <t>Форма 6</t>
  </si>
  <si>
    <t>Информация о наличии (отсутствии) технической возможности доступа к регулируемым услугам</t>
  </si>
  <si>
    <t xml:space="preserve">по транспортировке газа по газораспределительным сетям </t>
  </si>
  <si>
    <t>ЗАО "Радугаэнерго"</t>
  </si>
  <si>
    <t>(наименование субъекта естественной монополии)</t>
  </si>
  <si>
    <t>апрель</t>
  </si>
  <si>
    <t>20</t>
  </si>
  <si>
    <t xml:space="preserve"> года</t>
  </si>
  <si>
    <t>(месяц)</t>
  </si>
  <si>
    <t>Точка входа в газораспределительную сеть</t>
  </si>
  <si>
    <t>Точка выхода из газораспределительной сети</t>
  </si>
  <si>
    <t>Наименование потребителя</t>
  </si>
  <si>
    <t>Номер группы газопотребления/
транзит</t>
  </si>
  <si>
    <t>Объемы газа в соответствии 
с поступившими заявками, 
млн. куб. м</t>
  </si>
  <si>
    <t>Объемы газа в соответствии 
с удовлетворенными заявками, 
млн. куб. м</t>
  </si>
  <si>
    <t>Свободная мощность газораспределительной сети, 
млн. куб. м</t>
  </si>
  <si>
    <t>ГРС-2 с.Спасское</t>
  </si>
  <si>
    <t>котельная больницы</t>
  </si>
  <si>
    <t>Государственное бюджетное учреждение здравоохранения "Городская больница ЗАТО г. Радужный Владимирской области"</t>
  </si>
  <si>
    <t>5</t>
  </si>
  <si>
    <t>котельная</t>
  </si>
  <si>
    <t>Государственное казенное общеобразовательное учреждение Владимирской области кадетская школа-интернат "Кадетский корпус" имени Дмитрия Михайловича Пожарского в ЗАТО г. Радужный</t>
  </si>
  <si>
    <t>ЗАО "Электон"</t>
  </si>
  <si>
    <t>блочно-модульная газовая котельная СП-4А</t>
  </si>
  <si>
    <t>ФКП ГЛП "Радуга"</t>
  </si>
  <si>
    <t>блочно-модульная котельная</t>
  </si>
  <si>
    <t>4</t>
  </si>
  <si>
    <t>котельная №2</t>
  </si>
  <si>
    <t>3</t>
  </si>
  <si>
    <t>гараж с хозяйственным блоком</t>
  </si>
  <si>
    <t>ООО "Бона-Сервис"</t>
  </si>
  <si>
    <t>6</t>
  </si>
  <si>
    <t>закусочная</t>
  </si>
  <si>
    <t>кафе-бар на 25 мест "Гостевой дом"</t>
  </si>
  <si>
    <t>торговый комплекс</t>
  </si>
  <si>
    <t>здание магазина</t>
  </si>
  <si>
    <t>ООО "Бриз"</t>
  </si>
  <si>
    <t>7</t>
  </si>
  <si>
    <t>здание мини-котельной МДОУ ЦРР д/с № 5</t>
  </si>
  <si>
    <t>МБДОУ ЦРР Детский сад №5</t>
  </si>
  <si>
    <t>помещение котельной ДОУ № 4</t>
  </si>
  <si>
    <t>МБОУ СОШ № 1</t>
  </si>
  <si>
    <t>нежилое здание</t>
  </si>
  <si>
    <t>Балакирева В.И.</t>
  </si>
  <si>
    <t>Всехвальнов А.Ю.</t>
  </si>
  <si>
    <t>здание кафе</t>
  </si>
  <si>
    <t>Глебова З.В.</t>
  </si>
  <si>
    <t>магазин</t>
  </si>
  <si>
    <t>ИП Голубева Е.А.</t>
  </si>
  <si>
    <t>ИП Дроздов В.М.</t>
  </si>
  <si>
    <t>Кирилова Н.Д.</t>
  </si>
  <si>
    <t>автостоянка</t>
  </si>
  <si>
    <t>ИП Комаров В.Ю.</t>
  </si>
  <si>
    <t>торговый центр</t>
  </si>
  <si>
    <t>ИП Лашков С.Г.</t>
  </si>
  <si>
    <t>салон красоты</t>
  </si>
  <si>
    <t>ИП Маковей Т.Л.</t>
  </si>
  <si>
    <t>здание кафе-магазина</t>
  </si>
  <si>
    <t>Коваль Е.Б.</t>
  </si>
  <si>
    <t>ИП Бендарская О.А.</t>
  </si>
  <si>
    <t>здание фотолаборатории с магазином</t>
  </si>
  <si>
    <t>ИП Шулятьев А.Н.</t>
  </si>
  <si>
    <t>караул № 3 СП-12</t>
  </si>
  <si>
    <t>Облетов А.М.</t>
  </si>
  <si>
    <t>Обрезков А.М.</t>
  </si>
  <si>
    <t xml:space="preserve">котельная </t>
  </si>
  <si>
    <t>ООО "Владимирский стандарт"</t>
  </si>
  <si>
    <t>квартиры</t>
  </si>
  <si>
    <t>ООО "Строительная фирма Спектр"</t>
  </si>
  <si>
    <t>Шаповал Л.А.</t>
  </si>
  <si>
    <t>Антонов Н.И.</t>
  </si>
  <si>
    <t>блочно-модульная котельная БКУ-500</t>
  </si>
  <si>
    <t>ООО "Формула заземления"</t>
  </si>
  <si>
    <t>сооружение 10-1 СП-12 КПП</t>
  </si>
  <si>
    <t>население ЗАО "Радугаэнерго" ГРС Владимир-3</t>
  </si>
  <si>
    <t>Население (Владимиррегионгаз)</t>
  </si>
  <si>
    <t>8</t>
  </si>
  <si>
    <t>Итого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</si>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</sst>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3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5" fillId="0" borderId="3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7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8" xfId="0" applyNumberFormat="1" applyFont="1" applyFill="1" applyBorder="1" applyAlignment="1">
      <alignment horizontal="left" vertical="center" wrapText="1"/>
    </xf>
    <xf numFmtId="0" fontId="5" fillId="0" borderId="1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2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/>
    </xf>
    <xf numFmtId="0" fontId="5" fillId="0" borderId="9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10" xfId="0" applyNumberFormat="1" applyFont="1" applyFill="1" applyBorder="1" applyAlignment="1">
      <alignment horizontal="left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6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center" vertical="top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54"/>
  <sheetViews>
    <sheetView tabSelected="1" view="pageBreakPreview" topLeftCell="A49" zoomScaleNormal="100" workbookViewId="0">
      <selection activeCell="DL71" sqref="DL71"/>
    </sheetView>
  </sheetViews>
  <sheetFormatPr defaultColWidth="0.85546875" defaultRowHeight="15" x14ac:dyDescent="0.25"/>
  <cols>
    <col min="1" max="16384" width="0.85546875" style="1"/>
  </cols>
  <sheetData>
    <row r="1" spans="1:161" x14ac:dyDescent="0.25">
      <c r="EF1" s="44" t="s">
        <v>0</v>
      </c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</row>
    <row r="2" spans="1:161" ht="33" customHeight="1" x14ac:dyDescent="0.25">
      <c r="EF2" s="45" t="s">
        <v>1</v>
      </c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</row>
    <row r="4" spans="1:16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FE4" s="3" t="s">
        <v>2</v>
      </c>
    </row>
    <row r="5" spans="1:161" s="5" customFormat="1" ht="12.75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</row>
    <row r="6" spans="1:161" s="5" customFormat="1" ht="12.75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</row>
    <row r="7" spans="1:161" s="6" customFormat="1" ht="15.75" x14ac:dyDescent="0.25">
      <c r="A7" s="46" t="s">
        <v>3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6"/>
      <c r="CB7" s="46"/>
      <c r="CC7" s="46"/>
      <c r="CD7" s="46"/>
      <c r="CE7" s="46"/>
      <c r="CF7" s="46"/>
      <c r="CG7" s="46"/>
      <c r="CH7" s="46"/>
      <c r="CI7" s="46"/>
      <c r="CJ7" s="46"/>
      <c r="CK7" s="46"/>
      <c r="CL7" s="46"/>
      <c r="CM7" s="46"/>
      <c r="CN7" s="46"/>
      <c r="CO7" s="46"/>
      <c r="CP7" s="46"/>
      <c r="CQ7" s="46"/>
      <c r="CR7" s="46"/>
      <c r="CS7" s="46"/>
      <c r="CT7" s="46"/>
      <c r="CU7" s="46"/>
      <c r="CV7" s="46"/>
      <c r="CW7" s="46"/>
      <c r="CX7" s="46"/>
      <c r="CY7" s="46"/>
      <c r="CZ7" s="46"/>
      <c r="DA7" s="46"/>
      <c r="DB7" s="46"/>
      <c r="DC7" s="46"/>
      <c r="DD7" s="46"/>
      <c r="DE7" s="46"/>
      <c r="DF7" s="46"/>
      <c r="DG7" s="46"/>
      <c r="DH7" s="46"/>
      <c r="DI7" s="46"/>
      <c r="DJ7" s="46"/>
      <c r="DK7" s="46"/>
      <c r="DL7" s="46"/>
      <c r="DM7" s="46"/>
      <c r="DN7" s="46"/>
      <c r="DO7" s="46"/>
      <c r="DP7" s="46"/>
      <c r="DQ7" s="46"/>
      <c r="DR7" s="46"/>
      <c r="DS7" s="46"/>
      <c r="DT7" s="46"/>
      <c r="DU7" s="46"/>
      <c r="DV7" s="46"/>
      <c r="DW7" s="46"/>
      <c r="DX7" s="46"/>
      <c r="DY7" s="46"/>
      <c r="DZ7" s="46"/>
      <c r="EA7" s="46"/>
      <c r="EB7" s="46"/>
      <c r="EC7" s="46"/>
      <c r="ED7" s="46"/>
      <c r="EE7" s="46"/>
      <c r="EF7" s="46"/>
      <c r="EG7" s="46"/>
      <c r="EH7" s="46"/>
      <c r="EI7" s="46"/>
      <c r="EJ7" s="46"/>
      <c r="EK7" s="46"/>
      <c r="EL7" s="46"/>
      <c r="EM7" s="46"/>
      <c r="EN7" s="46"/>
      <c r="EO7" s="46"/>
      <c r="EP7" s="46"/>
      <c r="EQ7" s="46"/>
      <c r="ER7" s="46"/>
      <c r="ES7" s="46"/>
      <c r="ET7" s="46"/>
      <c r="EU7" s="46"/>
      <c r="EV7" s="46"/>
      <c r="EW7" s="46"/>
      <c r="EX7" s="46"/>
      <c r="EY7" s="46"/>
      <c r="EZ7" s="46"/>
      <c r="FA7" s="46"/>
      <c r="FB7" s="46"/>
      <c r="FC7" s="46"/>
      <c r="FD7" s="46"/>
      <c r="FE7" s="46"/>
    </row>
    <row r="8" spans="1:161" s="7" customFormat="1" ht="15.75" x14ac:dyDescent="0.25">
      <c r="CH8" s="8" t="s">
        <v>4</v>
      </c>
      <c r="CI8" s="47" t="s">
        <v>5</v>
      </c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  <c r="DV8" s="47"/>
      <c r="DW8" s="47"/>
      <c r="DX8" s="47"/>
      <c r="DY8" s="47"/>
      <c r="DZ8" s="47"/>
      <c r="EA8" s="47"/>
      <c r="EB8" s="47"/>
      <c r="EC8" s="47"/>
      <c r="ED8" s="47"/>
      <c r="EE8" s="47"/>
      <c r="EF8" s="47"/>
      <c r="EG8" s="47"/>
      <c r="EH8" s="47"/>
      <c r="EI8" s="47"/>
      <c r="EJ8" s="47"/>
      <c r="EK8" s="47"/>
      <c r="EL8" s="47"/>
      <c r="EM8" s="47"/>
      <c r="EN8" s="47"/>
      <c r="EO8" s="47"/>
    </row>
    <row r="9" spans="1:161" s="9" customFormat="1" ht="11.25" customHeight="1" x14ac:dyDescent="0.2"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CI9" s="48" t="s">
        <v>6</v>
      </c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</row>
    <row r="10" spans="1:161" s="7" customFormat="1" ht="15" customHeight="1" x14ac:dyDescent="0.25">
      <c r="BQ10" s="8" t="s">
        <v>80</v>
      </c>
      <c r="BR10" s="49" t="s">
        <v>7</v>
      </c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50">
        <v>20</v>
      </c>
      <c r="CK10" s="50"/>
      <c r="CL10" s="50"/>
      <c r="CM10" s="50"/>
      <c r="CN10" s="51" t="s">
        <v>8</v>
      </c>
      <c r="CO10" s="51"/>
      <c r="CP10" s="51"/>
      <c r="CQ10" s="51"/>
      <c r="CR10" s="11" t="s">
        <v>9</v>
      </c>
      <c r="CV10" s="11"/>
      <c r="CW10" s="11"/>
      <c r="CX10" s="11"/>
    </row>
    <row r="11" spans="1:161" s="12" customFormat="1" ht="11.25" x14ac:dyDescent="0.2">
      <c r="BR11" s="40" t="s">
        <v>10</v>
      </c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</row>
    <row r="12" spans="1:161" x14ac:dyDescent="0.2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</row>
    <row r="13" spans="1:161" s="13" customFormat="1" ht="11.25" x14ac:dyDescent="0.2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</row>
    <row r="14" spans="1:161" s="13" customFormat="1" ht="11.25" x14ac:dyDescent="0.2"/>
    <row r="15" spans="1:161" s="14" customFormat="1" ht="37.5" customHeight="1" x14ac:dyDescent="0.2">
      <c r="A15" s="43" t="s">
        <v>11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 t="s">
        <v>12</v>
      </c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 t="s">
        <v>13</v>
      </c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 t="s">
        <v>14</v>
      </c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 t="s">
        <v>15</v>
      </c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 t="s">
        <v>16</v>
      </c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 t="s">
        <v>17</v>
      </c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</row>
    <row r="16" spans="1:161" s="15" customFormat="1" ht="12" x14ac:dyDescent="0.2">
      <c r="A16" s="36">
        <v>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>
        <v>2</v>
      </c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>
        <v>3</v>
      </c>
      <c r="AR16" s="36"/>
      <c r="AS16" s="36"/>
      <c r="AT16" s="36"/>
      <c r="AU16" s="36"/>
      <c r="AV16" s="36"/>
      <c r="AW16" s="36"/>
      <c r="AX16" s="36"/>
      <c r="AY16" s="36"/>
      <c r="AZ16" s="36"/>
      <c r="BA16" s="36"/>
      <c r="BB16" s="36"/>
      <c r="BC16" s="36"/>
      <c r="BD16" s="36"/>
      <c r="BE16" s="36"/>
      <c r="BF16" s="36"/>
      <c r="BG16" s="36"/>
      <c r="BH16" s="36"/>
      <c r="BI16" s="36"/>
      <c r="BJ16" s="36"/>
      <c r="BK16" s="36">
        <v>4</v>
      </c>
      <c r="BL16" s="36"/>
      <c r="BM16" s="36"/>
      <c r="BN16" s="36"/>
      <c r="BO16" s="36"/>
      <c r="BP16" s="36"/>
      <c r="BQ16" s="36"/>
      <c r="BR16" s="36"/>
      <c r="BS16" s="36"/>
      <c r="BT16" s="36"/>
      <c r="BU16" s="36"/>
      <c r="BV16" s="36"/>
      <c r="BW16" s="36"/>
      <c r="BX16" s="36"/>
      <c r="BY16" s="36"/>
      <c r="BZ16" s="36"/>
      <c r="CA16" s="36"/>
      <c r="CB16" s="36"/>
      <c r="CC16" s="36">
        <v>5</v>
      </c>
      <c r="CD16" s="36"/>
      <c r="CE16" s="36"/>
      <c r="CF16" s="36"/>
      <c r="CG16" s="36"/>
      <c r="CH16" s="36"/>
      <c r="CI16" s="36"/>
      <c r="CJ16" s="36"/>
      <c r="CK16" s="36"/>
      <c r="CL16" s="36"/>
      <c r="CM16" s="36"/>
      <c r="CN16" s="36"/>
      <c r="CO16" s="36"/>
      <c r="CP16" s="36"/>
      <c r="CQ16" s="36"/>
      <c r="CR16" s="36"/>
      <c r="CS16" s="36"/>
      <c r="CT16" s="36"/>
      <c r="CU16" s="36"/>
      <c r="CV16" s="36"/>
      <c r="CW16" s="36"/>
      <c r="CX16" s="36"/>
      <c r="CY16" s="36"/>
      <c r="CZ16" s="36"/>
      <c r="DA16" s="36"/>
      <c r="DB16" s="36">
        <v>6</v>
      </c>
      <c r="DC16" s="36"/>
      <c r="DD16" s="36"/>
      <c r="DE16" s="36"/>
      <c r="DF16" s="36"/>
      <c r="DG16" s="36"/>
      <c r="DH16" s="36"/>
      <c r="DI16" s="36"/>
      <c r="DJ16" s="36"/>
      <c r="DK16" s="36"/>
      <c r="DL16" s="36"/>
      <c r="DM16" s="36"/>
      <c r="DN16" s="36"/>
      <c r="DO16" s="36"/>
      <c r="DP16" s="36"/>
      <c r="DQ16" s="36"/>
      <c r="DR16" s="36"/>
      <c r="DS16" s="36"/>
      <c r="DT16" s="36"/>
      <c r="DU16" s="36"/>
      <c r="DV16" s="36"/>
      <c r="DW16" s="36"/>
      <c r="DX16" s="36"/>
      <c r="DY16" s="36"/>
      <c r="DZ16" s="36"/>
      <c r="EA16" s="36"/>
      <c r="EB16" s="36"/>
      <c r="EC16" s="36"/>
      <c r="ED16" s="36">
        <v>7</v>
      </c>
      <c r="EE16" s="36"/>
      <c r="EF16" s="36"/>
      <c r="EG16" s="36"/>
      <c r="EH16" s="36"/>
      <c r="EI16" s="36"/>
      <c r="EJ16" s="36"/>
      <c r="EK16" s="36"/>
      <c r="EL16" s="36"/>
      <c r="EM16" s="36"/>
      <c r="EN16" s="36"/>
      <c r="EO16" s="36"/>
      <c r="EP16" s="36"/>
      <c r="EQ16" s="36"/>
      <c r="ER16" s="36"/>
      <c r="ES16" s="36"/>
      <c r="ET16" s="36"/>
      <c r="EU16" s="36"/>
      <c r="EV16" s="36"/>
      <c r="EW16" s="36"/>
      <c r="EX16" s="36"/>
      <c r="EY16" s="36"/>
      <c r="EZ16" s="36"/>
      <c r="FA16" s="36"/>
      <c r="FB16" s="36"/>
      <c r="FC16" s="36"/>
      <c r="FD16" s="36"/>
      <c r="FE16" s="36"/>
    </row>
    <row r="17" spans="1:161" s="16" customFormat="1" ht="72" customHeight="1" x14ac:dyDescent="0.2">
      <c r="A17" s="17" t="s">
        <v>18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21" t="s">
        <v>19</v>
      </c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 t="s">
        <v>20</v>
      </c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2" t="s">
        <v>21</v>
      </c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17">
        <f>14.122/1000</f>
        <v>1.4121999999999999E-2</v>
      </c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37">
        <f>15.277/1000</f>
        <v>1.5276999999999999E-2</v>
      </c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/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9"/>
      <c r="ED17" s="17">
        <f>CC17-DB17</f>
        <v>-1.1549999999999998E-3</v>
      </c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</row>
    <row r="18" spans="1:161" s="16" customFormat="1" ht="141" customHeight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21" t="s">
        <v>22</v>
      </c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 t="s">
        <v>23</v>
      </c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2" t="s">
        <v>21</v>
      </c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37">
        <f>42/1000</f>
        <v>4.2000000000000003E-2</v>
      </c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  <c r="DB18" s="17">
        <f>31.704/1000</f>
        <v>3.1704000000000003E-2</v>
      </c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>
        <f t="shared" ref="ED18:ED53" si="0">CC18-DB18</f>
        <v>1.0296E-2</v>
      </c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</row>
    <row r="19" spans="1:161" s="16" customFormat="1" ht="16.5" customHeight="1" x14ac:dyDescent="0.2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21" t="s">
        <v>24</v>
      </c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 t="s">
        <v>24</v>
      </c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2" t="s">
        <v>21</v>
      </c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17">
        <f>42/1000</f>
        <v>4.2000000000000003E-2</v>
      </c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>
        <f>31.361/1000</f>
        <v>3.1361E-2</v>
      </c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>
        <f t="shared" si="0"/>
        <v>1.0639000000000003E-2</v>
      </c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</row>
    <row r="20" spans="1:161" s="16" customFormat="1" ht="40.5" customHeight="1" x14ac:dyDescent="0.2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33" t="s">
        <v>25</v>
      </c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5"/>
      <c r="AQ20" s="23" t="s">
        <v>26</v>
      </c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5"/>
      <c r="BK20" s="22" t="s">
        <v>21</v>
      </c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17">
        <f>53/1000</f>
        <v>5.2999999999999999E-2</v>
      </c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>
        <f>29.488/1000</f>
        <v>2.9488E-2</v>
      </c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>
        <f t="shared" si="0"/>
        <v>2.3511999999999998E-2</v>
      </c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</row>
    <row r="21" spans="1:161" s="16" customFormat="1" ht="30" customHeight="1" x14ac:dyDescent="0.2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33" t="s">
        <v>27</v>
      </c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5"/>
      <c r="AQ21" s="30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2"/>
      <c r="BK21" s="22" t="s">
        <v>28</v>
      </c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17">
        <f>164/1000</f>
        <v>0.16400000000000001</v>
      </c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>
        <v>0.13967599999999999</v>
      </c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>
        <f t="shared" si="0"/>
        <v>2.4324000000000012E-2</v>
      </c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</row>
    <row r="22" spans="1:161" s="16" customFormat="1" ht="16.5" customHeight="1" x14ac:dyDescent="0.2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33" t="s">
        <v>29</v>
      </c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5"/>
      <c r="AQ22" s="26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8"/>
      <c r="BK22" s="22" t="s">
        <v>21</v>
      </c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17">
        <f>34.398/1000</f>
        <v>3.4398000000000005E-2</v>
      </c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>
        <f>37.381/1000</f>
        <v>3.7380999999999998E-2</v>
      </c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>
        <f t="shared" si="0"/>
        <v>-2.9829999999999926E-3</v>
      </c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</row>
    <row r="23" spans="1:161" s="16" customFormat="1" ht="16.5" customHeight="1" x14ac:dyDescent="0.2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21" t="s">
        <v>5</v>
      </c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 t="s">
        <v>5</v>
      </c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2" t="s">
        <v>30</v>
      </c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17">
        <f>2206.28/1000</f>
        <v>2.20628</v>
      </c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>
        <v>2.4568140000000001</v>
      </c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>
        <f t="shared" si="0"/>
        <v>-0.25053400000000003</v>
      </c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</row>
    <row r="24" spans="1:161" s="16" customFormat="1" ht="27" customHeight="1" x14ac:dyDescent="0.2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21" t="s">
        <v>31</v>
      </c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3" t="s">
        <v>32</v>
      </c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5"/>
      <c r="BK24" s="22" t="s">
        <v>33</v>
      </c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17">
        <f>1.5/1000</f>
        <v>1.5E-3</v>
      </c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>
        <f>0.232/1000</f>
        <v>2.32E-4</v>
      </c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>
        <f t="shared" si="0"/>
        <v>1.268E-3</v>
      </c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</row>
    <row r="25" spans="1:161" s="16" customFormat="1" ht="16.5" customHeight="1" x14ac:dyDescent="0.2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21" t="s">
        <v>34</v>
      </c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30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2"/>
      <c r="BK25" s="22" t="s">
        <v>33</v>
      </c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17">
        <f>1.654/1000</f>
        <v>1.6539999999999999E-3</v>
      </c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>
        <f>0.207/1000</f>
        <v>2.0699999999999999E-4</v>
      </c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>
        <f t="shared" si="0"/>
        <v>1.4469999999999999E-3</v>
      </c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</row>
    <row r="26" spans="1:161" s="16" customFormat="1" ht="30" customHeight="1" x14ac:dyDescent="0.2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21" t="s">
        <v>35</v>
      </c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30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2"/>
      <c r="BK26" s="22" t="s">
        <v>33</v>
      </c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17">
        <f>1.654/1000</f>
        <v>1.6539999999999999E-3</v>
      </c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>
        <f>1.122/1000</f>
        <v>1.1220000000000002E-3</v>
      </c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>
        <f t="shared" si="0"/>
        <v>5.319999999999997E-4</v>
      </c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</row>
    <row r="27" spans="1:161" s="16" customFormat="1" ht="16.5" customHeight="1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21" t="s">
        <v>36</v>
      </c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6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8"/>
      <c r="BK27" s="22" t="s">
        <v>33</v>
      </c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17">
        <f>1.5/1000</f>
        <v>1.5E-3</v>
      </c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>
        <f>0.994/1000</f>
        <v>9.9400000000000009E-4</v>
      </c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>
        <f t="shared" si="0"/>
        <v>5.0599999999999994E-4</v>
      </c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</row>
    <row r="28" spans="1:161" s="16" customFormat="1" ht="16.5" customHeight="1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29" t="s">
        <v>37</v>
      </c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1" t="s">
        <v>38</v>
      </c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2" t="s">
        <v>39</v>
      </c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17">
        <f>0.67/1000</f>
        <v>6.7000000000000002E-4</v>
      </c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>
        <f>0.258/1000</f>
        <v>2.5799999999999998E-4</v>
      </c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>
        <f t="shared" si="0"/>
        <v>4.1200000000000004E-4</v>
      </c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</row>
    <row r="29" spans="1:161" s="16" customFormat="1" ht="30" customHeight="1" x14ac:dyDescent="0.2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21" t="s">
        <v>40</v>
      </c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 t="s">
        <v>41</v>
      </c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2" t="s">
        <v>21</v>
      </c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17">
        <f>17/1000</f>
        <v>1.7000000000000001E-2</v>
      </c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>
        <f>9.913/1000</f>
        <v>9.9129999999999999E-3</v>
      </c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>
        <f t="shared" si="0"/>
        <v>7.0870000000000013E-3</v>
      </c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</row>
    <row r="30" spans="1:161" s="16" customFormat="1" ht="29.25" customHeight="1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21" t="s">
        <v>42</v>
      </c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 t="s">
        <v>43</v>
      </c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2" t="s">
        <v>33</v>
      </c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17">
        <f>9/1000</f>
        <v>8.9999999999999993E-3</v>
      </c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>
        <f>6.784/1000</f>
        <v>6.7840000000000001E-3</v>
      </c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>
        <f t="shared" si="0"/>
        <v>2.2159999999999992E-3</v>
      </c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</row>
    <row r="31" spans="1:161" s="16" customFormat="1" ht="16.5" customHeight="1" x14ac:dyDescent="0.2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29" t="s">
        <v>44</v>
      </c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1" t="s">
        <v>45</v>
      </c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2" t="s">
        <v>39</v>
      </c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17">
        <f>0.67/1000</f>
        <v>6.7000000000000002E-4</v>
      </c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7">
        <f>0.154/1000</f>
        <v>1.54E-4</v>
      </c>
      <c r="DC31" s="17"/>
      <c r="DD31" s="17"/>
      <c r="DE31" s="17"/>
      <c r="DF31" s="17"/>
      <c r="DG31" s="17"/>
      <c r="DH31" s="17"/>
      <c r="DI31" s="17"/>
      <c r="DJ31" s="17"/>
      <c r="DK31" s="17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7"/>
      <c r="EB31" s="17"/>
      <c r="EC31" s="17"/>
      <c r="ED31" s="17">
        <f t="shared" si="0"/>
        <v>5.1599999999999997E-4</v>
      </c>
      <c r="EE31" s="17"/>
      <c r="EF31" s="17"/>
      <c r="EG31" s="17"/>
      <c r="EH31" s="17"/>
      <c r="EI31" s="17"/>
      <c r="EJ31" s="17"/>
      <c r="EK31" s="17"/>
      <c r="EL31" s="17"/>
      <c r="EM31" s="17"/>
      <c r="EN31" s="17"/>
      <c r="EO31" s="17"/>
      <c r="EP31" s="17"/>
      <c r="EQ31" s="17"/>
      <c r="ER31" s="17"/>
      <c r="ES31" s="17"/>
      <c r="ET31" s="17"/>
      <c r="EU31" s="17"/>
      <c r="EV31" s="17"/>
      <c r="EW31" s="17"/>
      <c r="EX31" s="17"/>
      <c r="EY31" s="17"/>
      <c r="EZ31" s="17"/>
      <c r="FA31" s="17"/>
      <c r="FB31" s="17"/>
      <c r="FC31" s="17"/>
      <c r="FD31" s="17"/>
      <c r="FE31" s="17"/>
    </row>
    <row r="32" spans="1:161" s="16" customFormat="1" ht="16.5" customHeight="1" x14ac:dyDescent="0.2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29" t="s">
        <v>37</v>
      </c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1" t="s">
        <v>46</v>
      </c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2" t="s">
        <v>39</v>
      </c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17">
        <f>0.93/1000</f>
        <v>9.3000000000000005E-4</v>
      </c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17">
        <f>0.123/1000</f>
        <v>1.2300000000000001E-4</v>
      </c>
      <c r="DC32" s="17"/>
      <c r="DD32" s="17"/>
      <c r="DE32" s="17"/>
      <c r="DF32" s="17"/>
      <c r="DG32" s="17"/>
      <c r="DH32" s="17"/>
      <c r="DI32" s="17"/>
      <c r="DJ32" s="17"/>
      <c r="DK32" s="17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7"/>
      <c r="EB32" s="17"/>
      <c r="EC32" s="17"/>
      <c r="ED32" s="17">
        <f t="shared" si="0"/>
        <v>8.0699999999999999E-4</v>
      </c>
      <c r="EE32" s="17"/>
      <c r="EF32" s="17"/>
      <c r="EG32" s="17"/>
      <c r="EH32" s="17"/>
      <c r="EI32" s="17"/>
      <c r="EJ32" s="17"/>
      <c r="EK32" s="17"/>
      <c r="EL32" s="17"/>
      <c r="EM32" s="17"/>
      <c r="EN32" s="17"/>
      <c r="EO32" s="17"/>
      <c r="EP32" s="17"/>
      <c r="EQ32" s="17"/>
      <c r="ER32" s="17"/>
      <c r="ES32" s="17"/>
      <c r="ET32" s="17"/>
      <c r="EU32" s="17"/>
      <c r="EV32" s="17"/>
      <c r="EW32" s="17"/>
      <c r="EX32" s="17"/>
      <c r="EY32" s="17"/>
      <c r="EZ32" s="17"/>
      <c r="FA32" s="17"/>
      <c r="FB32" s="17"/>
      <c r="FC32" s="17"/>
      <c r="FD32" s="17"/>
      <c r="FE32" s="17"/>
    </row>
    <row r="33" spans="1:161" s="16" customFormat="1" ht="16.5" customHeight="1" x14ac:dyDescent="0.2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29" t="s">
        <v>47</v>
      </c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1" t="s">
        <v>48</v>
      </c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2" t="s">
        <v>39</v>
      </c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17">
        <f>0.67/1000</f>
        <v>6.7000000000000002E-4</v>
      </c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  <c r="CQ33" s="17"/>
      <c r="CR33" s="17"/>
      <c r="CS33" s="17"/>
      <c r="CT33" s="17"/>
      <c r="CU33" s="17"/>
      <c r="CV33" s="17"/>
      <c r="CW33" s="17"/>
      <c r="CX33" s="17"/>
      <c r="CY33" s="17"/>
      <c r="CZ33" s="17"/>
      <c r="DA33" s="17"/>
      <c r="DB33" s="17">
        <f>0.322/1000</f>
        <v>3.2200000000000002E-4</v>
      </c>
      <c r="DC33" s="17"/>
      <c r="DD33" s="17"/>
      <c r="DE33" s="17"/>
      <c r="DF33" s="17"/>
      <c r="DG33" s="17"/>
      <c r="DH33" s="17"/>
      <c r="DI33" s="17"/>
      <c r="DJ33" s="17"/>
      <c r="DK33" s="17"/>
      <c r="DL33" s="17"/>
      <c r="DM33" s="17"/>
      <c r="DN33" s="17"/>
      <c r="DO33" s="17"/>
      <c r="DP33" s="17"/>
      <c r="DQ33" s="17"/>
      <c r="DR33" s="17"/>
      <c r="DS33" s="17"/>
      <c r="DT33" s="17"/>
      <c r="DU33" s="17"/>
      <c r="DV33" s="17"/>
      <c r="DW33" s="17"/>
      <c r="DX33" s="17"/>
      <c r="DY33" s="17"/>
      <c r="DZ33" s="17"/>
      <c r="EA33" s="17"/>
      <c r="EB33" s="17"/>
      <c r="EC33" s="17"/>
      <c r="ED33" s="17">
        <f t="shared" si="0"/>
        <v>3.48E-4</v>
      </c>
      <c r="EE33" s="17"/>
      <c r="EF33" s="17"/>
      <c r="EG33" s="17"/>
      <c r="EH33" s="17"/>
      <c r="EI33" s="17"/>
      <c r="EJ33" s="17"/>
      <c r="EK33" s="17"/>
      <c r="EL33" s="17"/>
      <c r="EM33" s="17"/>
      <c r="EN33" s="17"/>
      <c r="EO33" s="17"/>
      <c r="EP33" s="17"/>
      <c r="EQ33" s="17"/>
      <c r="ER33" s="17"/>
      <c r="ES33" s="17"/>
      <c r="ET33" s="17"/>
      <c r="EU33" s="17"/>
      <c r="EV33" s="17"/>
      <c r="EW33" s="17"/>
      <c r="EX33" s="17"/>
      <c r="EY33" s="17"/>
      <c r="EZ33" s="17"/>
      <c r="FA33" s="17"/>
      <c r="FB33" s="17"/>
      <c r="FC33" s="17"/>
      <c r="FD33" s="17"/>
      <c r="FE33" s="17"/>
    </row>
    <row r="34" spans="1:161" s="16" customFormat="1" ht="16.5" customHeight="1" x14ac:dyDescent="0.2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29" t="s">
        <v>49</v>
      </c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1" t="s">
        <v>50</v>
      </c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2" t="s">
        <v>33</v>
      </c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17">
        <f>1.33/1000</f>
        <v>1.33E-3</v>
      </c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/>
      <c r="CR34" s="17"/>
      <c r="CS34" s="17"/>
      <c r="CT34" s="17"/>
      <c r="CU34" s="17"/>
      <c r="CV34" s="17"/>
      <c r="CW34" s="17"/>
      <c r="CX34" s="17"/>
      <c r="CY34" s="17"/>
      <c r="CZ34" s="17"/>
      <c r="DA34" s="17"/>
      <c r="DB34" s="17">
        <f>0.755/1000</f>
        <v>7.5500000000000003E-4</v>
      </c>
      <c r="DC34" s="17"/>
      <c r="DD34" s="17"/>
      <c r="DE34" s="17"/>
      <c r="DF34" s="17"/>
      <c r="DG34" s="17"/>
      <c r="DH34" s="17"/>
      <c r="DI34" s="17"/>
      <c r="DJ34" s="17"/>
      <c r="DK34" s="17"/>
      <c r="DL34" s="17"/>
      <c r="DM34" s="17"/>
      <c r="DN34" s="17"/>
      <c r="DO34" s="17"/>
      <c r="DP34" s="17"/>
      <c r="DQ34" s="17"/>
      <c r="DR34" s="17"/>
      <c r="DS34" s="17"/>
      <c r="DT34" s="17"/>
      <c r="DU34" s="17"/>
      <c r="DV34" s="17"/>
      <c r="DW34" s="17"/>
      <c r="DX34" s="17"/>
      <c r="DY34" s="17"/>
      <c r="DZ34" s="17"/>
      <c r="EA34" s="17"/>
      <c r="EB34" s="17"/>
      <c r="EC34" s="17"/>
      <c r="ED34" s="17">
        <f t="shared" si="0"/>
        <v>5.7499999999999999E-4</v>
      </c>
      <c r="EE34" s="17"/>
      <c r="EF34" s="17"/>
      <c r="EG34" s="17"/>
      <c r="EH34" s="17"/>
      <c r="EI34" s="17"/>
      <c r="EJ34" s="17"/>
      <c r="EK34" s="17"/>
      <c r="EL34" s="17"/>
      <c r="EM34" s="17"/>
      <c r="EN34" s="17"/>
      <c r="EO34" s="17"/>
      <c r="EP34" s="17"/>
      <c r="EQ34" s="17"/>
      <c r="ER34" s="17"/>
      <c r="ES34" s="17"/>
      <c r="ET34" s="17"/>
      <c r="EU34" s="17"/>
      <c r="EV34" s="17"/>
      <c r="EW34" s="17"/>
      <c r="EX34" s="17"/>
      <c r="EY34" s="17"/>
      <c r="EZ34" s="17"/>
      <c r="FA34" s="17"/>
      <c r="FB34" s="17"/>
      <c r="FC34" s="17"/>
      <c r="FD34" s="17"/>
      <c r="FE34" s="17"/>
    </row>
    <row r="35" spans="1:161" s="16" customFormat="1" ht="16.5" customHeight="1" x14ac:dyDescent="0.2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29" t="s">
        <v>37</v>
      </c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1" t="s">
        <v>51</v>
      </c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2" t="s">
        <v>39</v>
      </c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17">
        <f>0.8/1000</f>
        <v>8.0000000000000004E-4</v>
      </c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  <c r="CV35" s="17"/>
      <c r="CW35" s="17"/>
      <c r="CX35" s="17"/>
      <c r="CY35" s="17"/>
      <c r="CZ35" s="17"/>
      <c r="DA35" s="17"/>
      <c r="DB35" s="17">
        <f>0.185/1000</f>
        <v>1.85E-4</v>
      </c>
      <c r="DC35" s="17"/>
      <c r="DD35" s="17"/>
      <c r="DE35" s="17"/>
      <c r="DF35" s="17"/>
      <c r="DG35" s="17"/>
      <c r="DH35" s="17"/>
      <c r="DI35" s="17"/>
      <c r="DJ35" s="17"/>
      <c r="DK35" s="17"/>
      <c r="DL35" s="17"/>
      <c r="DM35" s="17"/>
      <c r="DN35" s="17"/>
      <c r="DO35" s="17"/>
      <c r="DP35" s="17"/>
      <c r="DQ35" s="17"/>
      <c r="DR35" s="17"/>
      <c r="DS35" s="17"/>
      <c r="DT35" s="17"/>
      <c r="DU35" s="17"/>
      <c r="DV35" s="17"/>
      <c r="DW35" s="17"/>
      <c r="DX35" s="17"/>
      <c r="DY35" s="17"/>
      <c r="DZ35" s="17"/>
      <c r="EA35" s="17"/>
      <c r="EB35" s="17"/>
      <c r="EC35" s="17"/>
      <c r="ED35" s="17">
        <f t="shared" si="0"/>
        <v>6.150000000000001E-4</v>
      </c>
      <c r="EE35" s="17"/>
      <c r="EF35" s="17"/>
      <c r="EG35" s="17"/>
      <c r="EH35" s="17"/>
      <c r="EI35" s="17"/>
      <c r="EJ35" s="17"/>
      <c r="EK35" s="17"/>
      <c r="EL35" s="17"/>
      <c r="EM35" s="17"/>
      <c r="EN35" s="17"/>
      <c r="EO35" s="17"/>
      <c r="EP35" s="17"/>
      <c r="EQ35" s="17"/>
      <c r="ER35" s="17"/>
      <c r="ES35" s="17"/>
      <c r="ET35" s="17"/>
      <c r="EU35" s="17"/>
      <c r="EV35" s="17"/>
      <c r="EW35" s="17"/>
      <c r="EX35" s="17"/>
      <c r="EY35" s="17"/>
      <c r="EZ35" s="17"/>
      <c r="FA35" s="17"/>
      <c r="FB35" s="17"/>
      <c r="FC35" s="17"/>
      <c r="FD35" s="17"/>
      <c r="FE35" s="17"/>
    </row>
    <row r="36" spans="1:161" s="16" customFormat="1" ht="16.5" customHeight="1" x14ac:dyDescent="0.2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29" t="s">
        <v>49</v>
      </c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1" t="s">
        <v>52</v>
      </c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2" t="s">
        <v>39</v>
      </c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17">
        <f>0.73/1000</f>
        <v>7.2999999999999996E-4</v>
      </c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17"/>
      <c r="CZ36" s="17"/>
      <c r="DA36" s="17"/>
      <c r="DB36" s="17">
        <f>0.077/1000</f>
        <v>7.7000000000000001E-5</v>
      </c>
      <c r="DC36" s="17"/>
      <c r="DD36" s="17"/>
      <c r="DE36" s="17"/>
      <c r="DF36" s="17"/>
      <c r="DG36" s="17"/>
      <c r="DH36" s="17"/>
      <c r="DI36" s="17"/>
      <c r="DJ36" s="17"/>
      <c r="DK36" s="17"/>
      <c r="DL36" s="17"/>
      <c r="DM36" s="17"/>
      <c r="DN36" s="17"/>
      <c r="DO36" s="17"/>
      <c r="DP36" s="17"/>
      <c r="DQ36" s="17"/>
      <c r="DR36" s="17"/>
      <c r="DS36" s="17"/>
      <c r="DT36" s="17"/>
      <c r="DU36" s="17"/>
      <c r="DV36" s="17"/>
      <c r="DW36" s="17"/>
      <c r="DX36" s="17"/>
      <c r="DY36" s="17"/>
      <c r="DZ36" s="17"/>
      <c r="EA36" s="17"/>
      <c r="EB36" s="17"/>
      <c r="EC36" s="17"/>
      <c r="ED36" s="17">
        <f t="shared" si="0"/>
        <v>6.5299999999999993E-4</v>
      </c>
      <c r="EE36" s="17"/>
      <c r="EF36" s="17"/>
      <c r="EG36" s="17"/>
      <c r="EH36" s="17"/>
      <c r="EI36" s="17"/>
      <c r="EJ36" s="17"/>
      <c r="EK36" s="17"/>
      <c r="EL36" s="17"/>
      <c r="EM36" s="17"/>
      <c r="EN36" s="17"/>
      <c r="EO36" s="17"/>
      <c r="EP36" s="17"/>
      <c r="EQ36" s="17"/>
      <c r="ER36" s="17"/>
      <c r="ES36" s="17"/>
      <c r="ET36" s="17"/>
      <c r="EU36" s="17"/>
      <c r="EV36" s="17"/>
      <c r="EW36" s="17"/>
      <c r="EX36" s="17"/>
      <c r="EY36" s="17"/>
      <c r="EZ36" s="17"/>
      <c r="FA36" s="17"/>
      <c r="FB36" s="17"/>
      <c r="FC36" s="17"/>
      <c r="FD36" s="17"/>
      <c r="FE36" s="17"/>
    </row>
    <row r="37" spans="1:161" s="16" customFormat="1" ht="16.5" customHeight="1" x14ac:dyDescent="0.2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29" t="s">
        <v>53</v>
      </c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3" t="s">
        <v>54</v>
      </c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5"/>
      <c r="BK37" s="22" t="s">
        <v>33</v>
      </c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17">
        <f>1.6/1000</f>
        <v>1.6000000000000001E-3</v>
      </c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  <c r="CW37" s="17"/>
      <c r="CX37" s="17"/>
      <c r="CY37" s="17"/>
      <c r="CZ37" s="17"/>
      <c r="DA37" s="17"/>
      <c r="DB37" s="17">
        <f>1.741/1000</f>
        <v>1.7410000000000001E-3</v>
      </c>
      <c r="DC37" s="17"/>
      <c r="DD37" s="17"/>
      <c r="DE37" s="17"/>
      <c r="DF37" s="17"/>
      <c r="DG37" s="17"/>
      <c r="DH37" s="17"/>
      <c r="DI37" s="17"/>
      <c r="DJ37" s="17"/>
      <c r="DK37" s="17"/>
      <c r="DL37" s="17"/>
      <c r="DM37" s="17"/>
      <c r="DN37" s="17"/>
      <c r="DO37" s="17"/>
      <c r="DP37" s="17"/>
      <c r="DQ37" s="17"/>
      <c r="DR37" s="17"/>
      <c r="DS37" s="17"/>
      <c r="DT37" s="17"/>
      <c r="DU37" s="17"/>
      <c r="DV37" s="17"/>
      <c r="DW37" s="17"/>
      <c r="DX37" s="17"/>
      <c r="DY37" s="17"/>
      <c r="DZ37" s="17"/>
      <c r="EA37" s="17"/>
      <c r="EB37" s="17"/>
      <c r="EC37" s="17"/>
      <c r="ED37" s="17">
        <f t="shared" si="0"/>
        <v>-1.4100000000000007E-4</v>
      </c>
      <c r="EE37" s="17"/>
      <c r="EF37" s="17"/>
      <c r="EG37" s="17"/>
      <c r="EH37" s="17"/>
      <c r="EI37" s="17"/>
      <c r="EJ37" s="17"/>
      <c r="EK37" s="17"/>
      <c r="EL37" s="17"/>
      <c r="EM37" s="17"/>
      <c r="EN37" s="17"/>
      <c r="EO37" s="17"/>
      <c r="EP37" s="17"/>
      <c r="EQ37" s="17"/>
      <c r="ER37" s="17"/>
      <c r="ES37" s="17"/>
      <c r="ET37" s="17"/>
      <c r="EU37" s="17"/>
      <c r="EV37" s="17"/>
      <c r="EW37" s="17"/>
      <c r="EX37" s="17"/>
      <c r="EY37" s="17"/>
      <c r="EZ37" s="17"/>
      <c r="FA37" s="17"/>
      <c r="FB37" s="17"/>
      <c r="FC37" s="17"/>
      <c r="FD37" s="17"/>
      <c r="FE37" s="17"/>
    </row>
    <row r="38" spans="1:161" s="16" customFormat="1" ht="16.5" customHeight="1" x14ac:dyDescent="0.2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29" t="s">
        <v>55</v>
      </c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6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8"/>
      <c r="BK38" s="22" t="s">
        <v>33</v>
      </c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17">
        <f>1.6/1000</f>
        <v>1.6000000000000001E-3</v>
      </c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  <c r="CW38" s="17"/>
      <c r="CX38" s="17"/>
      <c r="CY38" s="17"/>
      <c r="CZ38" s="17"/>
      <c r="DA38" s="17"/>
      <c r="DB38" s="17">
        <f>1.897/1000</f>
        <v>1.897E-3</v>
      </c>
      <c r="DC38" s="17"/>
      <c r="DD38" s="17"/>
      <c r="DE38" s="17"/>
      <c r="DF38" s="17"/>
      <c r="DG38" s="17"/>
      <c r="DH38" s="17"/>
      <c r="DI38" s="17"/>
      <c r="DJ38" s="17"/>
      <c r="DK38" s="17"/>
      <c r="DL38" s="17"/>
      <c r="DM38" s="17"/>
      <c r="DN38" s="17"/>
      <c r="DO38" s="17"/>
      <c r="DP38" s="17"/>
      <c r="DQ38" s="17"/>
      <c r="DR38" s="17"/>
      <c r="DS38" s="17"/>
      <c r="DT38" s="17"/>
      <c r="DU38" s="17"/>
      <c r="DV38" s="17"/>
      <c r="DW38" s="17"/>
      <c r="DX38" s="17"/>
      <c r="DY38" s="17"/>
      <c r="DZ38" s="17"/>
      <c r="EA38" s="17"/>
      <c r="EB38" s="17"/>
      <c r="EC38" s="17"/>
      <c r="ED38" s="17">
        <f t="shared" si="0"/>
        <v>-2.9699999999999996E-4</v>
      </c>
      <c r="EE38" s="17"/>
      <c r="EF38" s="17"/>
      <c r="EG38" s="17"/>
      <c r="EH38" s="17"/>
      <c r="EI38" s="17"/>
      <c r="EJ38" s="17"/>
      <c r="EK38" s="17"/>
      <c r="EL38" s="17"/>
      <c r="EM38" s="17"/>
      <c r="EN38" s="17"/>
      <c r="EO38" s="17"/>
      <c r="EP38" s="17"/>
      <c r="EQ38" s="17"/>
      <c r="ER38" s="17"/>
      <c r="ES38" s="17"/>
      <c r="ET38" s="17"/>
      <c r="EU38" s="17"/>
      <c r="EV38" s="17"/>
      <c r="EW38" s="17"/>
      <c r="EX38" s="17"/>
      <c r="EY38" s="17"/>
      <c r="EZ38" s="17"/>
      <c r="FA38" s="17"/>
      <c r="FB38" s="17"/>
      <c r="FC38" s="17"/>
      <c r="FD38" s="17"/>
      <c r="FE38" s="17"/>
    </row>
    <row r="39" spans="1:161" s="16" customFormat="1" ht="16.5" customHeight="1" x14ac:dyDescent="0.2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29" t="s">
        <v>37</v>
      </c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1" t="s">
        <v>56</v>
      </c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2" t="s">
        <v>39</v>
      </c>
      <c r="BL39" s="22"/>
      <c r="BM39" s="22"/>
      <c r="BN39" s="22"/>
      <c r="BO39" s="22"/>
      <c r="BP39" s="22"/>
      <c r="BQ39" s="22"/>
      <c r="BR39" s="22"/>
      <c r="BS39" s="22"/>
      <c r="BT39" s="22"/>
      <c r="BU39" s="22"/>
      <c r="BV39" s="22"/>
      <c r="BW39" s="22"/>
      <c r="BX39" s="22"/>
      <c r="BY39" s="22"/>
      <c r="BZ39" s="22"/>
      <c r="CA39" s="22"/>
      <c r="CB39" s="22"/>
      <c r="CC39" s="17">
        <f>0.383/1000</f>
        <v>3.8299999999999999E-4</v>
      </c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/>
      <c r="CY39" s="17"/>
      <c r="CZ39" s="17"/>
      <c r="DA39" s="17"/>
      <c r="DB39" s="17">
        <f>0.292/1000</f>
        <v>2.92E-4</v>
      </c>
      <c r="DC39" s="17"/>
      <c r="DD39" s="17"/>
      <c r="DE39" s="17"/>
      <c r="DF39" s="17"/>
      <c r="DG39" s="17"/>
      <c r="DH39" s="17"/>
      <c r="DI39" s="17"/>
      <c r="DJ39" s="17"/>
      <c r="DK39" s="17"/>
      <c r="DL39" s="17"/>
      <c r="DM39" s="17"/>
      <c r="DN39" s="17"/>
      <c r="DO39" s="17"/>
      <c r="DP39" s="17"/>
      <c r="DQ39" s="17"/>
      <c r="DR39" s="17"/>
      <c r="DS39" s="17"/>
      <c r="DT39" s="17"/>
      <c r="DU39" s="17"/>
      <c r="DV39" s="17"/>
      <c r="DW39" s="17"/>
      <c r="DX39" s="17"/>
      <c r="DY39" s="17"/>
      <c r="DZ39" s="17"/>
      <c r="EA39" s="17"/>
      <c r="EB39" s="17"/>
      <c r="EC39" s="17"/>
      <c r="ED39" s="17">
        <f t="shared" si="0"/>
        <v>9.0999999999999989E-5</v>
      </c>
      <c r="EE39" s="17"/>
      <c r="EF39" s="17"/>
      <c r="EG39" s="17"/>
      <c r="EH39" s="17"/>
      <c r="EI39" s="17"/>
      <c r="EJ39" s="17"/>
      <c r="EK39" s="17"/>
      <c r="EL39" s="17"/>
      <c r="EM39" s="17"/>
      <c r="EN39" s="17"/>
      <c r="EO39" s="17"/>
      <c r="EP39" s="17"/>
      <c r="EQ39" s="17"/>
      <c r="ER39" s="17"/>
      <c r="ES39" s="17"/>
      <c r="ET39" s="17"/>
      <c r="EU39" s="17"/>
      <c r="EV39" s="17"/>
      <c r="EW39" s="17"/>
      <c r="EX39" s="17"/>
      <c r="EY39" s="17"/>
      <c r="EZ39" s="17"/>
      <c r="FA39" s="17"/>
      <c r="FB39" s="17"/>
      <c r="FC39" s="17"/>
      <c r="FD39" s="17"/>
      <c r="FE39" s="17"/>
    </row>
    <row r="40" spans="1:161" s="16" customFormat="1" ht="16.5" customHeight="1" x14ac:dyDescent="0.2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29" t="s">
        <v>57</v>
      </c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1" t="s">
        <v>58</v>
      </c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K40" s="22" t="s">
        <v>33</v>
      </c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  <c r="BY40" s="22"/>
      <c r="BZ40" s="22"/>
      <c r="CA40" s="22"/>
      <c r="CB40" s="22"/>
      <c r="CC40" s="17">
        <f>1.33/1000</f>
        <v>1.33E-3</v>
      </c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  <c r="CW40" s="17"/>
      <c r="CX40" s="17"/>
      <c r="CY40" s="17"/>
      <c r="CZ40" s="17"/>
      <c r="DA40" s="17"/>
      <c r="DB40" s="17">
        <f>0.395/1000</f>
        <v>3.9500000000000001E-4</v>
      </c>
      <c r="DC40" s="17"/>
      <c r="DD40" s="17"/>
      <c r="DE40" s="17"/>
      <c r="DF40" s="17"/>
      <c r="DG40" s="17"/>
      <c r="DH40" s="17"/>
      <c r="DI40" s="17"/>
      <c r="DJ40" s="17"/>
      <c r="DK40" s="17"/>
      <c r="DL40" s="17"/>
      <c r="DM40" s="17"/>
      <c r="DN40" s="17"/>
      <c r="DO40" s="17"/>
      <c r="DP40" s="17"/>
      <c r="DQ40" s="17"/>
      <c r="DR40" s="17"/>
      <c r="DS40" s="17"/>
      <c r="DT40" s="17"/>
      <c r="DU40" s="17"/>
      <c r="DV40" s="17"/>
      <c r="DW40" s="17"/>
      <c r="DX40" s="17"/>
      <c r="DY40" s="17"/>
      <c r="DZ40" s="17"/>
      <c r="EA40" s="17"/>
      <c r="EB40" s="17"/>
      <c r="EC40" s="17"/>
      <c r="ED40" s="17">
        <f t="shared" si="0"/>
        <v>9.3500000000000007E-4</v>
      </c>
      <c r="EE40" s="17"/>
      <c r="EF40" s="17"/>
      <c r="EG40" s="17"/>
      <c r="EH40" s="17"/>
      <c r="EI40" s="17"/>
      <c r="EJ40" s="17"/>
      <c r="EK40" s="17"/>
      <c r="EL40" s="17"/>
      <c r="EM40" s="17"/>
      <c r="EN40" s="17"/>
      <c r="EO40" s="17"/>
      <c r="EP40" s="17"/>
      <c r="EQ40" s="17"/>
      <c r="ER40" s="17"/>
      <c r="ES40" s="17"/>
      <c r="ET40" s="17"/>
      <c r="EU40" s="17"/>
      <c r="EV40" s="17"/>
      <c r="EW40" s="17"/>
      <c r="EX40" s="17"/>
      <c r="EY40" s="17"/>
      <c r="EZ40" s="17"/>
      <c r="FA40" s="17"/>
      <c r="FB40" s="17"/>
      <c r="FC40" s="17"/>
      <c r="FD40" s="17"/>
      <c r="FE40" s="17"/>
    </row>
    <row r="41" spans="1:161" s="16" customFormat="1" ht="16.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29" t="s">
        <v>59</v>
      </c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3" t="s">
        <v>60</v>
      </c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5"/>
      <c r="BK41" s="22" t="s">
        <v>33</v>
      </c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  <c r="BY41" s="22"/>
      <c r="BZ41" s="22"/>
      <c r="CA41" s="22"/>
      <c r="CB41" s="22"/>
      <c r="CC41" s="17">
        <f>0.8/1000</f>
        <v>8.0000000000000004E-4</v>
      </c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  <c r="CW41" s="17"/>
      <c r="CX41" s="17"/>
      <c r="CY41" s="17"/>
      <c r="CZ41" s="17"/>
      <c r="DA41" s="17"/>
      <c r="DB41" s="17">
        <f>0.709/1000</f>
        <v>7.0899999999999999E-4</v>
      </c>
      <c r="DC41" s="17"/>
      <c r="DD41" s="17"/>
      <c r="DE41" s="17"/>
      <c r="DF41" s="17"/>
      <c r="DG41" s="17"/>
      <c r="DH41" s="17"/>
      <c r="DI41" s="17"/>
      <c r="DJ41" s="17"/>
      <c r="DK41" s="17"/>
      <c r="DL41" s="17"/>
      <c r="DM41" s="17"/>
      <c r="DN41" s="17"/>
      <c r="DO41" s="17"/>
      <c r="DP41" s="17"/>
      <c r="DQ41" s="17"/>
      <c r="DR41" s="17"/>
      <c r="DS41" s="17"/>
      <c r="DT41" s="17"/>
      <c r="DU41" s="17"/>
      <c r="DV41" s="17"/>
      <c r="DW41" s="17"/>
      <c r="DX41" s="17"/>
      <c r="DY41" s="17"/>
      <c r="DZ41" s="17"/>
      <c r="EA41" s="17"/>
      <c r="EB41" s="17"/>
      <c r="EC41" s="17"/>
      <c r="ED41" s="17">
        <f t="shared" si="0"/>
        <v>9.1000000000000044E-5</v>
      </c>
      <c r="EE41" s="17"/>
      <c r="EF41" s="17"/>
      <c r="EG41" s="17"/>
      <c r="EH41" s="17"/>
      <c r="EI41" s="17"/>
      <c r="EJ41" s="17"/>
      <c r="EK41" s="17"/>
      <c r="EL41" s="17"/>
      <c r="EM41" s="17"/>
      <c r="EN41" s="17"/>
      <c r="EO41" s="17"/>
      <c r="EP41" s="17"/>
      <c r="EQ41" s="17"/>
      <c r="ER41" s="17"/>
      <c r="ES41" s="17"/>
      <c r="ET41" s="17"/>
      <c r="EU41" s="17"/>
      <c r="EV41" s="17"/>
      <c r="EW41" s="17"/>
      <c r="EX41" s="17"/>
      <c r="EY41" s="17"/>
      <c r="EZ41" s="17"/>
      <c r="FA41" s="17"/>
      <c r="FB41" s="17"/>
      <c r="FC41" s="17"/>
      <c r="FD41" s="17"/>
      <c r="FE41" s="17"/>
    </row>
    <row r="42" spans="1:161" s="16" customFormat="1" ht="16.5" customHeight="1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29" t="s">
        <v>59</v>
      </c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6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8"/>
      <c r="BK42" s="22" t="s">
        <v>39</v>
      </c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  <c r="BY42" s="22"/>
      <c r="BZ42" s="22"/>
      <c r="CA42" s="22"/>
      <c r="CB42" s="22"/>
      <c r="CC42" s="17">
        <f>0.52/1000</f>
        <v>5.2000000000000006E-4</v>
      </c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  <c r="CW42" s="17"/>
      <c r="CX42" s="17"/>
      <c r="CY42" s="17"/>
      <c r="CZ42" s="17"/>
      <c r="DA42" s="17"/>
      <c r="DB42" s="17">
        <f>0.229/1000</f>
        <v>2.2900000000000001E-4</v>
      </c>
      <c r="DC42" s="17"/>
      <c r="DD42" s="17"/>
      <c r="DE42" s="17"/>
      <c r="DF42" s="17"/>
      <c r="DG42" s="17"/>
      <c r="DH42" s="17"/>
      <c r="DI42" s="17"/>
      <c r="DJ42" s="17"/>
      <c r="DK42" s="17"/>
      <c r="DL42" s="17"/>
      <c r="DM42" s="17"/>
      <c r="DN42" s="17"/>
      <c r="DO42" s="17"/>
      <c r="DP42" s="17"/>
      <c r="DQ42" s="17"/>
      <c r="DR42" s="17"/>
      <c r="DS42" s="17"/>
      <c r="DT42" s="17"/>
      <c r="DU42" s="17"/>
      <c r="DV42" s="17"/>
      <c r="DW42" s="17"/>
      <c r="DX42" s="17"/>
      <c r="DY42" s="17"/>
      <c r="DZ42" s="17"/>
      <c r="EA42" s="17"/>
      <c r="EB42" s="17"/>
      <c r="EC42" s="17"/>
      <c r="ED42" s="17">
        <f t="shared" si="0"/>
        <v>2.9100000000000003E-4</v>
      </c>
      <c r="EE42" s="17"/>
      <c r="EF42" s="17"/>
      <c r="EG42" s="17"/>
      <c r="EH42" s="17"/>
      <c r="EI42" s="17"/>
      <c r="EJ42" s="17"/>
      <c r="EK42" s="17"/>
      <c r="EL42" s="17"/>
      <c r="EM42" s="17"/>
      <c r="EN42" s="17"/>
      <c r="EO42" s="17"/>
      <c r="EP42" s="17"/>
      <c r="EQ42" s="17"/>
      <c r="ER42" s="17"/>
      <c r="ES42" s="17"/>
      <c r="ET42" s="17"/>
      <c r="EU42" s="17"/>
      <c r="EV42" s="17"/>
      <c r="EW42" s="17"/>
      <c r="EX42" s="17"/>
      <c r="EY42" s="17"/>
      <c r="EZ42" s="17"/>
      <c r="FA42" s="17"/>
      <c r="FB42" s="17"/>
      <c r="FC42" s="17"/>
      <c r="FD42" s="17"/>
      <c r="FE42" s="17"/>
    </row>
    <row r="43" spans="1:161" s="16" customFormat="1" ht="16.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29" t="s">
        <v>37</v>
      </c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1" t="s">
        <v>61</v>
      </c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  <c r="BH43" s="21"/>
      <c r="BI43" s="21"/>
      <c r="BJ43" s="21"/>
      <c r="BK43" s="22" t="s">
        <v>33</v>
      </c>
      <c r="BL43" s="22"/>
      <c r="BM43" s="22"/>
      <c r="BN43" s="22"/>
      <c r="BO43" s="22"/>
      <c r="BP43" s="22"/>
      <c r="BQ43" s="22"/>
      <c r="BR43" s="22"/>
      <c r="BS43" s="22"/>
      <c r="BT43" s="22"/>
      <c r="BU43" s="22"/>
      <c r="BV43" s="22"/>
      <c r="BW43" s="22"/>
      <c r="BX43" s="22"/>
      <c r="BY43" s="22"/>
      <c r="BZ43" s="22"/>
      <c r="CA43" s="22"/>
      <c r="CB43" s="22"/>
      <c r="CC43" s="17">
        <f>1.1/1000</f>
        <v>1.1000000000000001E-3</v>
      </c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  <c r="CT43" s="17"/>
      <c r="CU43" s="17"/>
      <c r="CV43" s="17"/>
      <c r="CW43" s="17"/>
      <c r="CX43" s="17"/>
      <c r="CY43" s="17"/>
      <c r="CZ43" s="17"/>
      <c r="DA43" s="17"/>
      <c r="DB43" s="17">
        <f>0.437/1000</f>
        <v>4.37E-4</v>
      </c>
      <c r="DC43" s="17"/>
      <c r="DD43" s="17"/>
      <c r="DE43" s="17"/>
      <c r="DF43" s="17"/>
      <c r="DG43" s="17"/>
      <c r="DH43" s="17"/>
      <c r="DI43" s="17"/>
      <c r="DJ43" s="17"/>
      <c r="DK43" s="17"/>
      <c r="DL43" s="17"/>
      <c r="DM43" s="17"/>
      <c r="DN43" s="17"/>
      <c r="DO43" s="17"/>
      <c r="DP43" s="17"/>
      <c r="DQ43" s="17"/>
      <c r="DR43" s="17"/>
      <c r="DS43" s="17"/>
      <c r="DT43" s="17"/>
      <c r="DU43" s="17"/>
      <c r="DV43" s="17"/>
      <c r="DW43" s="17"/>
      <c r="DX43" s="17"/>
      <c r="DY43" s="17"/>
      <c r="DZ43" s="17"/>
      <c r="EA43" s="17"/>
      <c r="EB43" s="17"/>
      <c r="EC43" s="17"/>
      <c r="ED43" s="17">
        <f t="shared" si="0"/>
        <v>6.6300000000000007E-4</v>
      </c>
      <c r="EE43" s="17"/>
      <c r="EF43" s="17"/>
      <c r="EG43" s="17"/>
      <c r="EH43" s="17"/>
      <c r="EI43" s="17"/>
      <c r="EJ43" s="17"/>
      <c r="EK43" s="17"/>
      <c r="EL43" s="17"/>
      <c r="EM43" s="17"/>
      <c r="EN43" s="17"/>
      <c r="EO43" s="17"/>
      <c r="EP43" s="17"/>
      <c r="EQ43" s="17"/>
      <c r="ER43" s="17"/>
      <c r="ES43" s="17"/>
      <c r="ET43" s="17"/>
      <c r="EU43" s="17"/>
      <c r="EV43" s="17"/>
      <c r="EW43" s="17"/>
      <c r="EX43" s="17"/>
      <c r="EY43" s="17"/>
      <c r="EZ43" s="17"/>
      <c r="FA43" s="17"/>
      <c r="FB43" s="17"/>
      <c r="FC43" s="17"/>
      <c r="FD43" s="17"/>
      <c r="FE43" s="17"/>
    </row>
    <row r="44" spans="1:161" s="16" customFormat="1" ht="39.75" customHeight="1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21" t="s">
        <v>62</v>
      </c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 t="s">
        <v>63</v>
      </c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2" t="s">
        <v>33</v>
      </c>
      <c r="BL44" s="22"/>
      <c r="BM44" s="22"/>
      <c r="BN44" s="22"/>
      <c r="BO44" s="22"/>
      <c r="BP44" s="22"/>
      <c r="BQ44" s="22"/>
      <c r="BR44" s="22"/>
      <c r="BS44" s="22"/>
      <c r="BT44" s="22"/>
      <c r="BU44" s="22"/>
      <c r="BV44" s="22"/>
      <c r="BW44" s="22"/>
      <c r="BX44" s="22"/>
      <c r="BY44" s="22"/>
      <c r="BZ44" s="22"/>
      <c r="CA44" s="22"/>
      <c r="CB44" s="22"/>
      <c r="CC44" s="17">
        <f>1/1000</f>
        <v>1E-3</v>
      </c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  <c r="CQ44" s="17"/>
      <c r="CR44" s="17"/>
      <c r="CS44" s="17"/>
      <c r="CT44" s="17"/>
      <c r="CU44" s="17"/>
      <c r="CV44" s="17"/>
      <c r="CW44" s="17"/>
      <c r="CX44" s="17"/>
      <c r="CY44" s="17"/>
      <c r="CZ44" s="17"/>
      <c r="DA44" s="17"/>
      <c r="DB44" s="17">
        <f>0.418/1000</f>
        <v>4.1799999999999997E-4</v>
      </c>
      <c r="DC44" s="17"/>
      <c r="DD44" s="17"/>
      <c r="DE44" s="17"/>
      <c r="DF44" s="17"/>
      <c r="DG44" s="17"/>
      <c r="DH44" s="17"/>
      <c r="DI44" s="17"/>
      <c r="DJ44" s="17"/>
      <c r="DK44" s="17"/>
      <c r="DL44" s="17"/>
      <c r="DM44" s="17"/>
      <c r="DN44" s="17"/>
      <c r="DO44" s="17"/>
      <c r="DP44" s="17"/>
      <c r="DQ44" s="17"/>
      <c r="DR44" s="17"/>
      <c r="DS44" s="17"/>
      <c r="DT44" s="17"/>
      <c r="DU44" s="17"/>
      <c r="DV44" s="17"/>
      <c r="DW44" s="17"/>
      <c r="DX44" s="17"/>
      <c r="DY44" s="17"/>
      <c r="DZ44" s="17"/>
      <c r="EA44" s="17"/>
      <c r="EB44" s="17"/>
      <c r="EC44" s="17"/>
      <c r="ED44" s="17">
        <f t="shared" si="0"/>
        <v>5.8200000000000005E-4</v>
      </c>
      <c r="EE44" s="17"/>
      <c r="EF44" s="17"/>
      <c r="EG44" s="17"/>
      <c r="EH44" s="17"/>
      <c r="EI44" s="17"/>
      <c r="EJ44" s="17"/>
      <c r="EK44" s="17"/>
      <c r="EL44" s="17"/>
      <c r="EM44" s="17"/>
      <c r="EN44" s="17"/>
      <c r="EO44" s="17"/>
      <c r="EP44" s="17"/>
      <c r="EQ44" s="17"/>
      <c r="ER44" s="17"/>
      <c r="ES44" s="17"/>
      <c r="ET44" s="17"/>
      <c r="EU44" s="17"/>
      <c r="EV44" s="17"/>
      <c r="EW44" s="17"/>
      <c r="EX44" s="17"/>
      <c r="EY44" s="17"/>
      <c r="EZ44" s="17"/>
      <c r="FA44" s="17"/>
      <c r="FB44" s="17"/>
      <c r="FC44" s="17"/>
      <c r="FD44" s="17"/>
      <c r="FE44" s="17"/>
    </row>
    <row r="45" spans="1:161" s="16" customFormat="1" ht="16.5" customHeight="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29" t="s">
        <v>64</v>
      </c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1" t="s">
        <v>65</v>
      </c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2" t="s">
        <v>33</v>
      </c>
      <c r="BL45" s="22"/>
      <c r="BM45" s="22"/>
      <c r="BN45" s="22"/>
      <c r="BO45" s="22"/>
      <c r="BP45" s="22"/>
      <c r="BQ45" s="22"/>
      <c r="BR45" s="22"/>
      <c r="BS45" s="22"/>
      <c r="BT45" s="22"/>
      <c r="BU45" s="22"/>
      <c r="BV45" s="22"/>
      <c r="BW45" s="22"/>
      <c r="BX45" s="22"/>
      <c r="BY45" s="22"/>
      <c r="BZ45" s="22"/>
      <c r="CA45" s="22"/>
      <c r="CB45" s="22"/>
      <c r="CC45" s="17">
        <f>4/1000</f>
        <v>4.0000000000000001E-3</v>
      </c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  <c r="CV45" s="17"/>
      <c r="CW45" s="17"/>
      <c r="CX45" s="17"/>
      <c r="CY45" s="17"/>
      <c r="CZ45" s="17"/>
      <c r="DA45" s="17"/>
      <c r="DB45" s="17">
        <f>0.4/1000</f>
        <v>4.0000000000000002E-4</v>
      </c>
      <c r="DC45" s="17"/>
      <c r="DD45" s="17"/>
      <c r="DE45" s="17"/>
      <c r="DF45" s="17"/>
      <c r="DG45" s="17"/>
      <c r="DH45" s="17"/>
      <c r="DI45" s="17"/>
      <c r="DJ45" s="17"/>
      <c r="DK45" s="17"/>
      <c r="DL45" s="17"/>
      <c r="DM45" s="17"/>
      <c r="DN45" s="17"/>
      <c r="DO45" s="17"/>
      <c r="DP45" s="17"/>
      <c r="DQ45" s="17"/>
      <c r="DR45" s="17"/>
      <c r="DS45" s="17"/>
      <c r="DT45" s="17"/>
      <c r="DU45" s="17"/>
      <c r="DV45" s="17"/>
      <c r="DW45" s="17"/>
      <c r="DX45" s="17"/>
      <c r="DY45" s="17"/>
      <c r="DZ45" s="17"/>
      <c r="EA45" s="17"/>
      <c r="EB45" s="17"/>
      <c r="EC45" s="17"/>
      <c r="ED45" s="17">
        <f t="shared" si="0"/>
        <v>3.5999999999999999E-3</v>
      </c>
      <c r="EE45" s="17"/>
      <c r="EF45" s="17"/>
      <c r="EG45" s="17"/>
      <c r="EH45" s="17"/>
      <c r="EI45" s="17"/>
      <c r="EJ45" s="17"/>
      <c r="EK45" s="17"/>
      <c r="EL45" s="17"/>
      <c r="EM45" s="17"/>
      <c r="EN45" s="17"/>
      <c r="EO45" s="17"/>
      <c r="EP45" s="17"/>
      <c r="EQ45" s="17"/>
      <c r="ER45" s="17"/>
      <c r="ES45" s="17"/>
      <c r="ET45" s="17"/>
      <c r="EU45" s="17"/>
      <c r="EV45" s="17"/>
      <c r="EW45" s="17"/>
      <c r="EX45" s="17"/>
      <c r="EY45" s="17"/>
      <c r="EZ45" s="17"/>
      <c r="FA45" s="17"/>
      <c r="FB45" s="17"/>
      <c r="FC45" s="17"/>
      <c r="FD45" s="17"/>
      <c r="FE45" s="17"/>
    </row>
    <row r="46" spans="1:161" s="16" customFormat="1" ht="16.5" customHeight="1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29" t="s">
        <v>37</v>
      </c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1" t="s">
        <v>66</v>
      </c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2" t="s">
        <v>39</v>
      </c>
      <c r="BL46" s="22"/>
      <c r="BM46" s="22"/>
      <c r="BN46" s="22"/>
      <c r="BO46" s="22"/>
      <c r="BP46" s="22"/>
      <c r="BQ46" s="22"/>
      <c r="BR46" s="22"/>
      <c r="BS46" s="22"/>
      <c r="BT46" s="22"/>
      <c r="BU46" s="22"/>
      <c r="BV46" s="22"/>
      <c r="BW46" s="22"/>
      <c r="BX46" s="22"/>
      <c r="BY46" s="22"/>
      <c r="BZ46" s="22"/>
      <c r="CA46" s="22"/>
      <c r="CB46" s="22"/>
      <c r="CC46" s="17">
        <f>0.5/1000</f>
        <v>5.0000000000000001E-4</v>
      </c>
      <c r="CD46" s="17"/>
      <c r="CE46" s="17"/>
      <c r="CF46" s="17"/>
      <c r="CG46" s="17"/>
      <c r="CH46" s="17"/>
      <c r="CI46" s="17"/>
      <c r="CJ46" s="17"/>
      <c r="CK46" s="17"/>
      <c r="CL46" s="17"/>
      <c r="CM46" s="17"/>
      <c r="CN46" s="17"/>
      <c r="CO46" s="17"/>
      <c r="CP46" s="17"/>
      <c r="CQ46" s="17"/>
      <c r="CR46" s="17"/>
      <c r="CS46" s="17"/>
      <c r="CT46" s="17"/>
      <c r="CU46" s="17"/>
      <c r="CV46" s="17"/>
      <c r="CW46" s="17"/>
      <c r="CX46" s="17"/>
      <c r="CY46" s="17"/>
      <c r="CZ46" s="17"/>
      <c r="DA46" s="17"/>
      <c r="DB46" s="17">
        <f>0.164/1000</f>
        <v>1.64E-4</v>
      </c>
      <c r="DC46" s="17"/>
      <c r="DD46" s="17"/>
      <c r="DE46" s="17"/>
      <c r="DF46" s="17"/>
      <c r="DG46" s="17"/>
      <c r="DH46" s="17"/>
      <c r="DI46" s="17"/>
      <c r="DJ46" s="17"/>
      <c r="DK46" s="17"/>
      <c r="DL46" s="17"/>
      <c r="DM46" s="17"/>
      <c r="DN46" s="17"/>
      <c r="DO46" s="17"/>
      <c r="DP46" s="17"/>
      <c r="DQ46" s="17"/>
      <c r="DR46" s="17"/>
      <c r="DS46" s="17"/>
      <c r="DT46" s="17"/>
      <c r="DU46" s="17"/>
      <c r="DV46" s="17"/>
      <c r="DW46" s="17"/>
      <c r="DX46" s="17"/>
      <c r="DY46" s="17"/>
      <c r="DZ46" s="17"/>
      <c r="EA46" s="17"/>
      <c r="EB46" s="17"/>
      <c r="EC46" s="17"/>
      <c r="ED46" s="17">
        <f t="shared" si="0"/>
        <v>3.3600000000000004E-4</v>
      </c>
      <c r="EE46" s="17"/>
      <c r="EF46" s="17"/>
      <c r="EG46" s="17"/>
      <c r="EH46" s="17"/>
      <c r="EI46" s="17"/>
      <c r="EJ46" s="17"/>
      <c r="EK46" s="17"/>
      <c r="EL46" s="17"/>
      <c r="EM46" s="17"/>
      <c r="EN46" s="17"/>
      <c r="EO46" s="17"/>
      <c r="EP46" s="17"/>
      <c r="EQ46" s="17"/>
      <c r="ER46" s="17"/>
      <c r="ES46" s="17"/>
      <c r="ET46" s="17"/>
      <c r="EU46" s="17"/>
      <c r="EV46" s="17"/>
      <c r="EW46" s="17"/>
      <c r="EX46" s="17"/>
      <c r="EY46" s="17"/>
      <c r="EZ46" s="17"/>
      <c r="FA46" s="17"/>
      <c r="FB46" s="17"/>
      <c r="FC46" s="17"/>
      <c r="FD46" s="17"/>
      <c r="FE46" s="17"/>
    </row>
    <row r="47" spans="1:161" s="16" customFormat="1" ht="45.75" customHeight="1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21" t="s">
        <v>67</v>
      </c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 t="s">
        <v>68</v>
      </c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K47" s="22" t="s">
        <v>28</v>
      </c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  <c r="CB47" s="22"/>
      <c r="CC47" s="17">
        <f>90/1000</f>
        <v>0.09</v>
      </c>
      <c r="CD47" s="17"/>
      <c r="CE47" s="17"/>
      <c r="CF47" s="17"/>
      <c r="CG47" s="17"/>
      <c r="CH47" s="17"/>
      <c r="CI47" s="17"/>
      <c r="CJ47" s="17"/>
      <c r="CK47" s="17"/>
      <c r="CL47" s="17"/>
      <c r="CM47" s="17"/>
      <c r="CN47" s="17"/>
      <c r="CO47" s="17"/>
      <c r="CP47" s="17"/>
      <c r="CQ47" s="17"/>
      <c r="CR47" s="17"/>
      <c r="CS47" s="17"/>
      <c r="CT47" s="17"/>
      <c r="CU47" s="17"/>
      <c r="CV47" s="17"/>
      <c r="CW47" s="17"/>
      <c r="CX47" s="17"/>
      <c r="CY47" s="17"/>
      <c r="CZ47" s="17"/>
      <c r="DA47" s="17"/>
      <c r="DB47" s="17">
        <v>4.9000000000000002E-2</v>
      </c>
      <c r="DC47" s="17"/>
      <c r="DD47" s="17"/>
      <c r="DE47" s="17"/>
      <c r="DF47" s="17"/>
      <c r="DG47" s="17"/>
      <c r="DH47" s="17"/>
      <c r="DI47" s="17"/>
      <c r="DJ47" s="17"/>
      <c r="DK47" s="17"/>
      <c r="DL47" s="17"/>
      <c r="DM47" s="17"/>
      <c r="DN47" s="17"/>
      <c r="DO47" s="17"/>
      <c r="DP47" s="17"/>
      <c r="DQ47" s="17"/>
      <c r="DR47" s="17"/>
      <c r="DS47" s="17"/>
      <c r="DT47" s="17"/>
      <c r="DU47" s="17"/>
      <c r="DV47" s="17"/>
      <c r="DW47" s="17"/>
      <c r="DX47" s="17"/>
      <c r="DY47" s="17"/>
      <c r="DZ47" s="17"/>
      <c r="EA47" s="17"/>
      <c r="EB47" s="17"/>
      <c r="EC47" s="17"/>
      <c r="ED47" s="17">
        <f t="shared" si="0"/>
        <v>4.0999999999999995E-2</v>
      </c>
      <c r="EE47" s="17"/>
      <c r="EF47" s="17"/>
      <c r="EG47" s="17"/>
      <c r="EH47" s="17"/>
      <c r="EI47" s="17"/>
      <c r="EJ47" s="17"/>
      <c r="EK47" s="17"/>
      <c r="EL47" s="17"/>
      <c r="EM47" s="17"/>
      <c r="EN47" s="17"/>
      <c r="EO47" s="17"/>
      <c r="EP47" s="17"/>
      <c r="EQ47" s="17"/>
      <c r="ER47" s="17"/>
      <c r="ES47" s="17"/>
      <c r="ET47" s="17"/>
      <c r="EU47" s="17"/>
      <c r="EV47" s="17"/>
      <c r="EW47" s="17"/>
      <c r="EX47" s="17"/>
      <c r="EY47" s="17"/>
      <c r="EZ47" s="17"/>
      <c r="FA47" s="17"/>
      <c r="FB47" s="17"/>
      <c r="FC47" s="17"/>
      <c r="FD47" s="17"/>
      <c r="FE47" s="17"/>
    </row>
    <row r="48" spans="1:161" s="16" customFormat="1" ht="24.75" customHeight="1" x14ac:dyDescent="0.2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29" t="s">
        <v>69</v>
      </c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1" t="s">
        <v>70</v>
      </c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2" t="s">
        <v>39</v>
      </c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17">
        <f>0.15/1000</f>
        <v>1.4999999999999999E-4</v>
      </c>
      <c r="CD48" s="17"/>
      <c r="CE48" s="17"/>
      <c r="CF48" s="17"/>
      <c r="CG48" s="17"/>
      <c r="CH48" s="17"/>
      <c r="CI48" s="17"/>
      <c r="CJ48" s="17"/>
      <c r="CK48" s="17"/>
      <c r="CL48" s="17"/>
      <c r="CM48" s="17"/>
      <c r="CN48" s="17"/>
      <c r="CO48" s="17"/>
      <c r="CP48" s="17"/>
      <c r="CQ48" s="17"/>
      <c r="CR48" s="17"/>
      <c r="CS48" s="17"/>
      <c r="CT48" s="17"/>
      <c r="CU48" s="17"/>
      <c r="CV48" s="17"/>
      <c r="CW48" s="17"/>
      <c r="CX48" s="17"/>
      <c r="CY48" s="17"/>
      <c r="CZ48" s="17"/>
      <c r="DA48" s="17"/>
      <c r="DB48" s="17">
        <f>1.727/1000</f>
        <v>1.727E-3</v>
      </c>
      <c r="DC48" s="17"/>
      <c r="DD48" s="17"/>
      <c r="DE48" s="17"/>
      <c r="DF48" s="17"/>
      <c r="DG48" s="17"/>
      <c r="DH48" s="17"/>
      <c r="DI48" s="17"/>
      <c r="DJ48" s="17"/>
      <c r="DK48" s="17"/>
      <c r="DL48" s="17"/>
      <c r="DM48" s="17"/>
      <c r="DN48" s="17"/>
      <c r="DO48" s="17"/>
      <c r="DP48" s="17"/>
      <c r="DQ48" s="17"/>
      <c r="DR48" s="17"/>
      <c r="DS48" s="17"/>
      <c r="DT48" s="17"/>
      <c r="DU48" s="17"/>
      <c r="DV48" s="17"/>
      <c r="DW48" s="17"/>
      <c r="DX48" s="17"/>
      <c r="DY48" s="17"/>
      <c r="DZ48" s="17"/>
      <c r="EA48" s="17"/>
      <c r="EB48" s="17"/>
      <c r="EC48" s="17"/>
      <c r="ED48" s="17">
        <f t="shared" si="0"/>
        <v>-1.5770000000000001E-3</v>
      </c>
      <c r="EE48" s="17"/>
      <c r="EF48" s="17"/>
      <c r="EG48" s="17"/>
      <c r="EH48" s="17"/>
      <c r="EI48" s="17"/>
      <c r="EJ48" s="17"/>
      <c r="EK48" s="17"/>
      <c r="EL48" s="17"/>
      <c r="EM48" s="17"/>
      <c r="EN48" s="17"/>
      <c r="EO48" s="17"/>
      <c r="EP48" s="17"/>
      <c r="EQ48" s="17"/>
      <c r="ER48" s="17"/>
      <c r="ES48" s="17"/>
      <c r="ET48" s="17"/>
      <c r="EU48" s="17"/>
      <c r="EV48" s="17"/>
      <c r="EW48" s="17"/>
      <c r="EX48" s="17"/>
      <c r="EY48" s="17"/>
      <c r="EZ48" s="17"/>
      <c r="FA48" s="17"/>
      <c r="FB48" s="17"/>
      <c r="FC48" s="17"/>
      <c r="FD48" s="17"/>
      <c r="FE48" s="17"/>
    </row>
    <row r="49" spans="1:161" s="16" customFormat="1" ht="24.75" customHeight="1" x14ac:dyDescent="0.2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29" t="s">
        <v>37</v>
      </c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21" t="s">
        <v>71</v>
      </c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2" t="s">
        <v>39</v>
      </c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17">
        <f>1/1000</f>
        <v>1E-3</v>
      </c>
      <c r="CD49" s="17"/>
      <c r="CE49" s="17"/>
      <c r="CF49" s="17"/>
      <c r="CG49" s="17"/>
      <c r="CH49" s="17"/>
      <c r="CI49" s="17"/>
      <c r="CJ49" s="17"/>
      <c r="CK49" s="17"/>
      <c r="CL49" s="17"/>
      <c r="CM49" s="17"/>
      <c r="CN49" s="17"/>
      <c r="CO49" s="17"/>
      <c r="CP49" s="17"/>
      <c r="CQ49" s="17"/>
      <c r="CR49" s="17"/>
      <c r="CS49" s="17"/>
      <c r="CT49" s="17"/>
      <c r="CU49" s="17"/>
      <c r="CV49" s="17"/>
      <c r="CW49" s="17"/>
      <c r="CX49" s="17"/>
      <c r="CY49" s="17"/>
      <c r="CZ49" s="17"/>
      <c r="DA49" s="17"/>
      <c r="DB49" s="17">
        <f>0.239/1000</f>
        <v>2.3899999999999998E-4</v>
      </c>
      <c r="DC49" s="17"/>
      <c r="DD49" s="17"/>
      <c r="DE49" s="17"/>
      <c r="DF49" s="17"/>
      <c r="DG49" s="17"/>
      <c r="DH49" s="17"/>
      <c r="DI49" s="17"/>
      <c r="DJ49" s="17"/>
      <c r="DK49" s="17"/>
      <c r="DL49" s="17"/>
      <c r="DM49" s="17"/>
      <c r="DN49" s="17"/>
      <c r="DO49" s="17"/>
      <c r="DP49" s="17"/>
      <c r="DQ49" s="17"/>
      <c r="DR49" s="17"/>
      <c r="DS49" s="17"/>
      <c r="DT49" s="17"/>
      <c r="DU49" s="17"/>
      <c r="DV49" s="17"/>
      <c r="DW49" s="17"/>
      <c r="DX49" s="17"/>
      <c r="DY49" s="17"/>
      <c r="DZ49" s="17"/>
      <c r="EA49" s="17"/>
      <c r="EB49" s="17"/>
      <c r="EC49" s="17"/>
      <c r="ED49" s="17">
        <f t="shared" si="0"/>
        <v>7.6100000000000007E-4</v>
      </c>
      <c r="EE49" s="17"/>
      <c r="EF49" s="17"/>
      <c r="EG49" s="17"/>
      <c r="EH49" s="17"/>
      <c r="EI49" s="17"/>
      <c r="EJ49" s="17"/>
      <c r="EK49" s="17"/>
      <c r="EL49" s="17"/>
      <c r="EM49" s="17"/>
      <c r="EN49" s="17"/>
      <c r="EO49" s="17"/>
      <c r="EP49" s="17"/>
      <c r="EQ49" s="17"/>
      <c r="ER49" s="17"/>
      <c r="ES49" s="17"/>
      <c r="ET49" s="17"/>
      <c r="EU49" s="17"/>
      <c r="EV49" s="17"/>
      <c r="EW49" s="17"/>
      <c r="EX49" s="17"/>
      <c r="EY49" s="17"/>
      <c r="EZ49" s="17"/>
      <c r="FA49" s="17"/>
      <c r="FB49" s="17"/>
      <c r="FC49" s="17"/>
      <c r="FD49" s="17"/>
      <c r="FE49" s="17"/>
    </row>
    <row r="50" spans="1:161" s="16" customFormat="1" ht="24.75" customHeight="1" x14ac:dyDescent="0.2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29" t="s">
        <v>37</v>
      </c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1" t="s">
        <v>72</v>
      </c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2" t="s">
        <v>33</v>
      </c>
      <c r="BL50" s="22"/>
      <c r="BM50" s="22"/>
      <c r="BN50" s="22"/>
      <c r="BO50" s="22"/>
      <c r="BP50" s="22"/>
      <c r="BQ50" s="22"/>
      <c r="BR50" s="22"/>
      <c r="BS50" s="22"/>
      <c r="BT50" s="22"/>
      <c r="BU50" s="22"/>
      <c r="BV50" s="22"/>
      <c r="BW50" s="22"/>
      <c r="BX50" s="22"/>
      <c r="BY50" s="22"/>
      <c r="BZ50" s="22"/>
      <c r="CA50" s="22"/>
      <c r="CB50" s="22"/>
      <c r="CC50" s="17">
        <f>8.796/1000</f>
        <v>8.796E-3</v>
      </c>
      <c r="CD50" s="17"/>
      <c r="CE50" s="17"/>
      <c r="CF50" s="17"/>
      <c r="CG50" s="17"/>
      <c r="CH50" s="17"/>
      <c r="CI50" s="17"/>
      <c r="CJ50" s="17"/>
      <c r="CK50" s="17"/>
      <c r="CL50" s="17"/>
      <c r="CM50" s="17"/>
      <c r="CN50" s="17"/>
      <c r="CO50" s="17"/>
      <c r="CP50" s="17"/>
      <c r="CQ50" s="17"/>
      <c r="CR50" s="17"/>
      <c r="CS50" s="17"/>
      <c r="CT50" s="17"/>
      <c r="CU50" s="17"/>
      <c r="CV50" s="17"/>
      <c r="CW50" s="17"/>
      <c r="CX50" s="17"/>
      <c r="CY50" s="17"/>
      <c r="CZ50" s="17"/>
      <c r="DA50" s="17"/>
      <c r="DB50" s="17">
        <f>1.931/1000</f>
        <v>1.931E-3</v>
      </c>
      <c r="DC50" s="17"/>
      <c r="DD50" s="17"/>
      <c r="DE50" s="17"/>
      <c r="DF50" s="17"/>
      <c r="DG50" s="17"/>
      <c r="DH50" s="17"/>
      <c r="DI50" s="17"/>
      <c r="DJ50" s="17"/>
      <c r="DK50" s="17"/>
      <c r="DL50" s="17"/>
      <c r="DM50" s="17"/>
      <c r="DN50" s="17"/>
      <c r="DO50" s="17"/>
      <c r="DP50" s="17"/>
      <c r="DQ50" s="17"/>
      <c r="DR50" s="17"/>
      <c r="DS50" s="17"/>
      <c r="DT50" s="17"/>
      <c r="DU50" s="17"/>
      <c r="DV50" s="17"/>
      <c r="DW50" s="17"/>
      <c r="DX50" s="17"/>
      <c r="DY50" s="17"/>
      <c r="DZ50" s="17"/>
      <c r="EA50" s="17"/>
      <c r="EB50" s="17"/>
      <c r="EC50" s="17"/>
      <c r="ED50" s="17">
        <f t="shared" si="0"/>
        <v>6.8649999999999996E-3</v>
      </c>
      <c r="EE50" s="17"/>
      <c r="EF50" s="17"/>
      <c r="EG50" s="17"/>
      <c r="EH50" s="17"/>
      <c r="EI50" s="17"/>
      <c r="EJ50" s="17"/>
      <c r="EK50" s="17"/>
      <c r="EL50" s="17"/>
      <c r="EM50" s="17"/>
      <c r="EN50" s="17"/>
      <c r="EO50" s="17"/>
      <c r="EP50" s="17"/>
      <c r="EQ50" s="17"/>
      <c r="ER50" s="17"/>
      <c r="ES50" s="17"/>
      <c r="ET50" s="17"/>
      <c r="EU50" s="17"/>
      <c r="EV50" s="17"/>
      <c r="EW50" s="17"/>
      <c r="EX50" s="17"/>
      <c r="EY50" s="17"/>
      <c r="EZ50" s="17"/>
      <c r="FA50" s="17"/>
      <c r="FB50" s="17"/>
      <c r="FC50" s="17"/>
      <c r="FD50" s="17"/>
      <c r="FE50" s="17"/>
    </row>
    <row r="51" spans="1:161" s="16" customFormat="1" ht="32.25" customHeight="1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21" t="s">
        <v>73</v>
      </c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3" t="s">
        <v>74</v>
      </c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5"/>
      <c r="BK51" s="22" t="s">
        <v>21</v>
      </c>
      <c r="BL51" s="22"/>
      <c r="BM51" s="22"/>
      <c r="BN51" s="22"/>
      <c r="BO51" s="22"/>
      <c r="BP51" s="22"/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17">
        <f>20.3/1000</f>
        <v>2.0300000000000002E-2</v>
      </c>
      <c r="CD51" s="17"/>
      <c r="CE51" s="17"/>
      <c r="CF51" s="17"/>
      <c r="CG51" s="17"/>
      <c r="CH51" s="17"/>
      <c r="CI51" s="17"/>
      <c r="CJ51" s="17"/>
      <c r="CK51" s="17"/>
      <c r="CL51" s="17"/>
      <c r="CM51" s="17"/>
      <c r="CN51" s="17"/>
      <c r="CO51" s="17"/>
      <c r="CP51" s="17"/>
      <c r="CQ51" s="17"/>
      <c r="CR51" s="17"/>
      <c r="CS51" s="17"/>
      <c r="CT51" s="17"/>
      <c r="CU51" s="17"/>
      <c r="CV51" s="17"/>
      <c r="CW51" s="17"/>
      <c r="CX51" s="17"/>
      <c r="CY51" s="17"/>
      <c r="CZ51" s="17"/>
      <c r="DA51" s="17"/>
      <c r="DB51" s="17">
        <f>7.74/1000</f>
        <v>7.7400000000000004E-3</v>
      </c>
      <c r="DC51" s="17"/>
      <c r="DD51" s="17"/>
      <c r="DE51" s="17"/>
      <c r="DF51" s="17"/>
      <c r="DG51" s="17"/>
      <c r="DH51" s="17"/>
      <c r="DI51" s="17"/>
      <c r="DJ51" s="17"/>
      <c r="DK51" s="17"/>
      <c r="DL51" s="17"/>
      <c r="DM51" s="17"/>
      <c r="DN51" s="17"/>
      <c r="DO51" s="17"/>
      <c r="DP51" s="17"/>
      <c r="DQ51" s="17"/>
      <c r="DR51" s="17"/>
      <c r="DS51" s="17"/>
      <c r="DT51" s="17"/>
      <c r="DU51" s="17"/>
      <c r="DV51" s="17"/>
      <c r="DW51" s="17"/>
      <c r="DX51" s="17"/>
      <c r="DY51" s="17"/>
      <c r="DZ51" s="17"/>
      <c r="EA51" s="17"/>
      <c r="EB51" s="17"/>
      <c r="EC51" s="17"/>
      <c r="ED51" s="17">
        <f t="shared" si="0"/>
        <v>1.2560000000000002E-2</v>
      </c>
      <c r="EE51" s="17"/>
      <c r="EF51" s="17"/>
      <c r="EG51" s="17"/>
      <c r="EH51" s="17"/>
      <c r="EI51" s="17"/>
      <c r="EJ51" s="17"/>
      <c r="EK51" s="17"/>
      <c r="EL51" s="17"/>
      <c r="EM51" s="17"/>
      <c r="EN51" s="17"/>
      <c r="EO51" s="17"/>
      <c r="EP51" s="17"/>
      <c r="EQ51" s="17"/>
      <c r="ER51" s="17"/>
      <c r="ES51" s="17"/>
      <c r="ET51" s="17"/>
      <c r="EU51" s="17"/>
      <c r="EV51" s="17"/>
      <c r="EW51" s="17"/>
      <c r="EX51" s="17"/>
      <c r="EY51" s="17"/>
      <c r="EZ51" s="17"/>
      <c r="FA51" s="17"/>
      <c r="FB51" s="17"/>
      <c r="FC51" s="17"/>
      <c r="FD51" s="17"/>
      <c r="FE51" s="17"/>
    </row>
    <row r="52" spans="1:161" s="16" customFormat="1" ht="36" customHeight="1" x14ac:dyDescent="0.2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21" t="s">
        <v>75</v>
      </c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6"/>
      <c r="AR52" s="27"/>
      <c r="AS52" s="27"/>
      <c r="AT52" s="27"/>
      <c r="AU52" s="27"/>
      <c r="AV52" s="27"/>
      <c r="AW52" s="27"/>
      <c r="AX52" s="27"/>
      <c r="AY52" s="27"/>
      <c r="AZ52" s="27"/>
      <c r="BA52" s="27"/>
      <c r="BB52" s="27"/>
      <c r="BC52" s="27"/>
      <c r="BD52" s="27"/>
      <c r="BE52" s="27"/>
      <c r="BF52" s="27"/>
      <c r="BG52" s="27"/>
      <c r="BH52" s="27"/>
      <c r="BI52" s="27"/>
      <c r="BJ52" s="28"/>
      <c r="BK52" s="22" t="s">
        <v>39</v>
      </c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17">
        <f>0.7/1000</f>
        <v>6.9999999999999999E-4</v>
      </c>
      <c r="CD52" s="17"/>
      <c r="CE52" s="17"/>
      <c r="CF52" s="17"/>
      <c r="CG52" s="17"/>
      <c r="CH52" s="17"/>
      <c r="CI52" s="17"/>
      <c r="CJ52" s="17"/>
      <c r="CK52" s="17"/>
      <c r="CL52" s="17"/>
      <c r="CM52" s="17"/>
      <c r="CN52" s="17"/>
      <c r="CO52" s="17"/>
      <c r="CP52" s="17"/>
      <c r="CQ52" s="17"/>
      <c r="CR52" s="17"/>
      <c r="CS52" s="17"/>
      <c r="CT52" s="17"/>
      <c r="CU52" s="17"/>
      <c r="CV52" s="17"/>
      <c r="CW52" s="17"/>
      <c r="CX52" s="17"/>
      <c r="CY52" s="17"/>
      <c r="CZ52" s="17"/>
      <c r="DA52" s="17"/>
      <c r="DB52" s="17">
        <f>0.392/1000</f>
        <v>3.9200000000000004E-4</v>
      </c>
      <c r="DC52" s="17"/>
      <c r="DD52" s="17"/>
      <c r="DE52" s="17"/>
      <c r="DF52" s="17"/>
      <c r="DG52" s="17"/>
      <c r="DH52" s="17"/>
      <c r="DI52" s="17"/>
      <c r="DJ52" s="17"/>
      <c r="DK52" s="17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17"/>
      <c r="EB52" s="17"/>
      <c r="EC52" s="17"/>
      <c r="ED52" s="17">
        <f t="shared" si="0"/>
        <v>3.0799999999999995E-4</v>
      </c>
      <c r="EE52" s="17"/>
      <c r="EF52" s="17"/>
      <c r="EG52" s="17"/>
      <c r="EH52" s="17"/>
      <c r="EI52" s="17"/>
      <c r="EJ52" s="17"/>
      <c r="EK52" s="17"/>
      <c r="EL52" s="17"/>
      <c r="EM52" s="17"/>
      <c r="EN52" s="17"/>
      <c r="EO52" s="17"/>
      <c r="EP52" s="17"/>
      <c r="EQ52" s="17"/>
      <c r="ER52" s="17"/>
      <c r="ES52" s="17"/>
      <c r="ET52" s="17"/>
      <c r="EU52" s="17"/>
      <c r="EV52" s="17"/>
      <c r="EW52" s="17"/>
      <c r="EX52" s="17"/>
      <c r="EY52" s="17"/>
      <c r="EZ52" s="17"/>
      <c r="FA52" s="17"/>
      <c r="FB52" s="17"/>
      <c r="FC52" s="17"/>
      <c r="FD52" s="17"/>
      <c r="FE52" s="17"/>
    </row>
    <row r="53" spans="1:161" s="16" customFormat="1" ht="52.5" customHeight="1" x14ac:dyDescent="0.2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21" t="s">
        <v>76</v>
      </c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 t="s">
        <v>77</v>
      </c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2" t="s">
        <v>78</v>
      </c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17">
        <f>145/1000</f>
        <v>0.14499999999999999</v>
      </c>
      <c r="CD53" s="17"/>
      <c r="CE53" s="17"/>
      <c r="CF53" s="17"/>
      <c r="CG53" s="17"/>
      <c r="CH53" s="17"/>
      <c r="CI53" s="17"/>
      <c r="CJ53" s="17"/>
      <c r="CK53" s="17"/>
      <c r="CL53" s="17"/>
      <c r="CM53" s="17"/>
      <c r="CN53" s="17"/>
      <c r="CO53" s="17"/>
      <c r="CP53" s="17"/>
      <c r="CQ53" s="17"/>
      <c r="CR53" s="17"/>
      <c r="CS53" s="17"/>
      <c r="CT53" s="17"/>
      <c r="CU53" s="17"/>
      <c r="CV53" s="17"/>
      <c r="CW53" s="17"/>
      <c r="CX53" s="17"/>
      <c r="CY53" s="17"/>
      <c r="CZ53" s="17"/>
      <c r="DA53" s="17"/>
      <c r="DB53" s="17">
        <f>0.150543</f>
        <v>0.15054300000000001</v>
      </c>
      <c r="DC53" s="17"/>
      <c r="DD53" s="17"/>
      <c r="DE53" s="17"/>
      <c r="DF53" s="17"/>
      <c r="DG53" s="17"/>
      <c r="DH53" s="17"/>
      <c r="DI53" s="17"/>
      <c r="DJ53" s="17"/>
      <c r="DK53" s="17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17"/>
      <c r="EB53" s="17"/>
      <c r="EC53" s="17"/>
      <c r="ED53" s="17">
        <f t="shared" si="0"/>
        <v>-5.5430000000000201E-3</v>
      </c>
      <c r="EE53" s="17"/>
      <c r="EF53" s="17"/>
      <c r="EG53" s="17"/>
      <c r="EH53" s="17"/>
      <c r="EI53" s="17"/>
      <c r="EJ53" s="17"/>
      <c r="EK53" s="17"/>
      <c r="EL53" s="17"/>
      <c r="EM53" s="17"/>
      <c r="EN53" s="17"/>
      <c r="EO53" s="17"/>
      <c r="EP53" s="17"/>
      <c r="EQ53" s="17"/>
      <c r="ER53" s="17"/>
      <c r="ES53" s="17"/>
      <c r="ET53" s="17"/>
      <c r="EU53" s="17"/>
      <c r="EV53" s="17"/>
      <c r="EW53" s="17"/>
      <c r="EX53" s="17"/>
      <c r="EY53" s="17"/>
      <c r="EZ53" s="17"/>
      <c r="FA53" s="17"/>
      <c r="FB53" s="17"/>
      <c r="FC53" s="17"/>
      <c r="FD53" s="17"/>
      <c r="FE53" s="17"/>
    </row>
    <row r="54" spans="1:161" s="16" customFormat="1" ht="16.5" customHeight="1" x14ac:dyDescent="0.2">
      <c r="A54" s="17" t="s">
        <v>79</v>
      </c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20"/>
      <c r="BV54" s="20"/>
      <c r="BW54" s="20"/>
      <c r="BX54" s="20"/>
      <c r="BY54" s="20"/>
      <c r="BZ54" s="20"/>
      <c r="CA54" s="20"/>
      <c r="CB54" s="20"/>
      <c r="CC54" s="17">
        <f>SUM(CC17:DA53)</f>
        <v>2.8726869999999982</v>
      </c>
      <c r="CD54" s="17"/>
      <c r="CE54" s="17"/>
      <c r="CF54" s="17"/>
      <c r="CG54" s="17"/>
      <c r="CH54" s="17"/>
      <c r="CI54" s="17"/>
      <c r="CJ54" s="17"/>
      <c r="CK54" s="17"/>
      <c r="CL54" s="17"/>
      <c r="CM54" s="17"/>
      <c r="CN54" s="17"/>
      <c r="CO54" s="17"/>
      <c r="CP54" s="17"/>
      <c r="CQ54" s="17"/>
      <c r="CR54" s="17"/>
      <c r="CS54" s="17"/>
      <c r="CT54" s="17"/>
      <c r="CU54" s="17"/>
      <c r="CV54" s="17"/>
      <c r="CW54" s="17"/>
      <c r="CX54" s="17"/>
      <c r="CY54" s="17"/>
      <c r="CZ54" s="17"/>
      <c r="DA54" s="17"/>
      <c r="DB54" s="17">
        <f>SUM(DB17:EC53)</f>
        <v>2.9810810000000001</v>
      </c>
      <c r="DC54" s="17"/>
      <c r="DD54" s="17"/>
      <c r="DE54" s="17"/>
      <c r="DF54" s="17"/>
      <c r="DG54" s="17"/>
      <c r="DH54" s="17"/>
      <c r="DI54" s="17"/>
      <c r="DJ54" s="17"/>
      <c r="DK54" s="17"/>
      <c r="DL54" s="17"/>
      <c r="DM54" s="17"/>
      <c r="DN54" s="17"/>
      <c r="DO54" s="17"/>
      <c r="DP54" s="17"/>
      <c r="DQ54" s="17"/>
      <c r="DR54" s="17"/>
      <c r="DS54" s="17"/>
      <c r="DT54" s="17"/>
      <c r="DU54" s="17"/>
      <c r="DV54" s="17"/>
      <c r="DW54" s="17"/>
      <c r="DX54" s="17"/>
      <c r="DY54" s="17"/>
      <c r="DZ54" s="17"/>
      <c r="EA54" s="17"/>
      <c r="EB54" s="17"/>
      <c r="EC54" s="17"/>
      <c r="ED54" s="17">
        <f>SUM(ED17:FE53)</f>
        <v>-0.10839400000000005</v>
      </c>
      <c r="EE54" s="17"/>
      <c r="EF54" s="17"/>
      <c r="EG54" s="17"/>
      <c r="EH54" s="17"/>
      <c r="EI54" s="17"/>
      <c r="EJ54" s="17"/>
      <c r="EK54" s="17"/>
      <c r="EL54" s="17"/>
      <c r="EM54" s="17"/>
      <c r="EN54" s="17"/>
      <c r="EO54" s="17"/>
      <c r="EP54" s="17"/>
      <c r="EQ54" s="17"/>
      <c r="ER54" s="17"/>
      <c r="ES54" s="17"/>
      <c r="ET54" s="17"/>
      <c r="EU54" s="17"/>
      <c r="EV54" s="17"/>
      <c r="EW54" s="17"/>
      <c r="EX54" s="17"/>
      <c r="EY54" s="17"/>
      <c r="EZ54" s="17"/>
      <c r="FA54" s="17"/>
      <c r="FB54" s="17"/>
      <c r="FC54" s="17"/>
      <c r="FD54" s="17"/>
      <c r="FE54" s="17"/>
    </row>
  </sheetData>
  <mergeCells count="283">
    <mergeCell ref="BR11:CI11"/>
    <mergeCell ref="A12:R12"/>
    <mergeCell ref="A13:R13"/>
    <mergeCell ref="A15:U15"/>
    <mergeCell ref="V15:AP15"/>
    <mergeCell ref="AQ15:BJ15"/>
    <mergeCell ref="BK15:CB15"/>
    <mergeCell ref="CC15:DA15"/>
    <mergeCell ref="EF1:FE1"/>
    <mergeCell ref="EF2:FE2"/>
    <mergeCell ref="A7:FE7"/>
    <mergeCell ref="CI8:EO8"/>
    <mergeCell ref="CI9:EO9"/>
    <mergeCell ref="BR10:CI10"/>
    <mergeCell ref="CJ10:CM10"/>
    <mergeCell ref="CN10:CQ10"/>
    <mergeCell ref="DB15:EC15"/>
    <mergeCell ref="ED15:FE15"/>
    <mergeCell ref="A16:U16"/>
    <mergeCell ref="V16:AP16"/>
    <mergeCell ref="AQ16:BJ16"/>
    <mergeCell ref="BK16:CB16"/>
    <mergeCell ref="CC16:DA16"/>
    <mergeCell ref="DB16:EC16"/>
    <mergeCell ref="ED16:FE16"/>
    <mergeCell ref="ED17:FE17"/>
    <mergeCell ref="A18:U18"/>
    <mergeCell ref="V18:AP18"/>
    <mergeCell ref="AQ18:BJ18"/>
    <mergeCell ref="BK18:CB18"/>
    <mergeCell ref="CC18:DA18"/>
    <mergeCell ref="DB18:EC18"/>
    <mergeCell ref="ED18:FE18"/>
    <mergeCell ref="A17:U17"/>
    <mergeCell ref="V17:AP17"/>
    <mergeCell ref="AQ17:BJ17"/>
    <mergeCell ref="BK17:CB17"/>
    <mergeCell ref="CC17:DA17"/>
    <mergeCell ref="DB17:EC17"/>
    <mergeCell ref="ED19:FE19"/>
    <mergeCell ref="A20:U20"/>
    <mergeCell ref="V20:AP20"/>
    <mergeCell ref="AQ20:BJ22"/>
    <mergeCell ref="BK20:CB20"/>
    <mergeCell ref="CC20:DA20"/>
    <mergeCell ref="DB20:EC20"/>
    <mergeCell ref="ED20:FE20"/>
    <mergeCell ref="A21:U21"/>
    <mergeCell ref="V21:AP21"/>
    <mergeCell ref="A19:U19"/>
    <mergeCell ref="V19:AP19"/>
    <mergeCell ref="AQ19:BJ19"/>
    <mergeCell ref="BK19:CB19"/>
    <mergeCell ref="CC19:DA19"/>
    <mergeCell ref="DB19:EC19"/>
    <mergeCell ref="BK21:CB21"/>
    <mergeCell ref="CC21:DA21"/>
    <mergeCell ref="DB21:EC21"/>
    <mergeCell ref="ED21:FE21"/>
    <mergeCell ref="A22:U22"/>
    <mergeCell ref="V22:AP22"/>
    <mergeCell ref="BK22:CB22"/>
    <mergeCell ref="CC22:DA22"/>
    <mergeCell ref="DB22:EC22"/>
    <mergeCell ref="ED22:FE22"/>
    <mergeCell ref="ED23:FE23"/>
    <mergeCell ref="A24:U24"/>
    <mergeCell ref="V24:AP24"/>
    <mergeCell ref="AQ24:BJ27"/>
    <mergeCell ref="BK24:CB24"/>
    <mergeCell ref="CC24:DA24"/>
    <mergeCell ref="DB24:EC24"/>
    <mergeCell ref="ED24:FE24"/>
    <mergeCell ref="A25:U25"/>
    <mergeCell ref="V25:AP25"/>
    <mergeCell ref="A23:U23"/>
    <mergeCell ref="V23:AP23"/>
    <mergeCell ref="AQ23:BJ23"/>
    <mergeCell ref="BK23:CB23"/>
    <mergeCell ref="CC23:DA23"/>
    <mergeCell ref="DB23:EC23"/>
    <mergeCell ref="A27:U27"/>
    <mergeCell ref="V27:AP27"/>
    <mergeCell ref="BK27:CB27"/>
    <mergeCell ref="CC27:DA27"/>
    <mergeCell ref="DB27:EC27"/>
    <mergeCell ref="ED27:FE27"/>
    <mergeCell ref="BK25:CB25"/>
    <mergeCell ref="CC25:DA25"/>
    <mergeCell ref="DB25:EC25"/>
    <mergeCell ref="ED25:FE25"/>
    <mergeCell ref="A26:U26"/>
    <mergeCell ref="V26:AP26"/>
    <mergeCell ref="BK26:CB26"/>
    <mergeCell ref="CC26:DA26"/>
    <mergeCell ref="DB26:EC26"/>
    <mergeCell ref="ED26:FE26"/>
    <mergeCell ref="ED28:FE28"/>
    <mergeCell ref="A29:U29"/>
    <mergeCell ref="V29:AP29"/>
    <mergeCell ref="AQ29:BJ29"/>
    <mergeCell ref="BK29:CB29"/>
    <mergeCell ref="CC29:DA29"/>
    <mergeCell ref="DB29:EC29"/>
    <mergeCell ref="ED29:FE29"/>
    <mergeCell ref="A28:U28"/>
    <mergeCell ref="V28:AP28"/>
    <mergeCell ref="AQ28:BJ28"/>
    <mergeCell ref="BK28:CB28"/>
    <mergeCell ref="CC28:DA28"/>
    <mergeCell ref="DB28:EC28"/>
    <mergeCell ref="ED30:FE30"/>
    <mergeCell ref="A31:U31"/>
    <mergeCell ref="V31:AP31"/>
    <mergeCell ref="AQ31:BJ31"/>
    <mergeCell ref="BK31:CB31"/>
    <mergeCell ref="CC31:DA31"/>
    <mergeCell ref="DB31:EC31"/>
    <mergeCell ref="ED31:FE31"/>
    <mergeCell ref="A30:U30"/>
    <mergeCell ref="V30:AP30"/>
    <mergeCell ref="AQ30:BJ30"/>
    <mergeCell ref="BK30:CB30"/>
    <mergeCell ref="CC30:DA30"/>
    <mergeCell ref="DB30:EC30"/>
    <mergeCell ref="ED32:FE32"/>
    <mergeCell ref="A33:U33"/>
    <mergeCell ref="V33:AP33"/>
    <mergeCell ref="AQ33:BJ33"/>
    <mergeCell ref="BK33:CB33"/>
    <mergeCell ref="CC33:DA33"/>
    <mergeCell ref="DB33:EC33"/>
    <mergeCell ref="ED33:FE33"/>
    <mergeCell ref="A32:U32"/>
    <mergeCell ref="V32:AP32"/>
    <mergeCell ref="AQ32:BJ32"/>
    <mergeCell ref="BK32:CB32"/>
    <mergeCell ref="CC32:DA32"/>
    <mergeCell ref="DB32:EC32"/>
    <mergeCell ref="ED34:FE34"/>
    <mergeCell ref="A35:U35"/>
    <mergeCell ref="V35:AP35"/>
    <mergeCell ref="AQ35:BJ35"/>
    <mergeCell ref="BK35:CB35"/>
    <mergeCell ref="CC35:DA35"/>
    <mergeCell ref="DB35:EC35"/>
    <mergeCell ref="ED35:FE35"/>
    <mergeCell ref="A34:U34"/>
    <mergeCell ref="V34:AP34"/>
    <mergeCell ref="AQ34:BJ34"/>
    <mergeCell ref="BK34:CB34"/>
    <mergeCell ref="CC34:DA34"/>
    <mergeCell ref="DB34:EC34"/>
    <mergeCell ref="ED36:FE36"/>
    <mergeCell ref="A37:U37"/>
    <mergeCell ref="V37:AP37"/>
    <mergeCell ref="AQ37:BJ38"/>
    <mergeCell ref="BK37:CB37"/>
    <mergeCell ref="CC37:DA37"/>
    <mergeCell ref="DB37:EC37"/>
    <mergeCell ref="ED37:FE37"/>
    <mergeCell ref="A38:U38"/>
    <mergeCell ref="V38:AP38"/>
    <mergeCell ref="A36:U36"/>
    <mergeCell ref="V36:AP36"/>
    <mergeCell ref="AQ36:BJ36"/>
    <mergeCell ref="BK36:CB36"/>
    <mergeCell ref="CC36:DA36"/>
    <mergeCell ref="DB36:EC36"/>
    <mergeCell ref="ED39:FE39"/>
    <mergeCell ref="A40:U40"/>
    <mergeCell ref="V40:AP40"/>
    <mergeCell ref="AQ40:BJ40"/>
    <mergeCell ref="BK40:CB40"/>
    <mergeCell ref="CC40:DA40"/>
    <mergeCell ref="DB40:EC40"/>
    <mergeCell ref="ED40:FE40"/>
    <mergeCell ref="BK38:CB38"/>
    <mergeCell ref="CC38:DA38"/>
    <mergeCell ref="DB38:EC38"/>
    <mergeCell ref="ED38:FE38"/>
    <mergeCell ref="A39:U39"/>
    <mergeCell ref="V39:AP39"/>
    <mergeCell ref="AQ39:BJ39"/>
    <mergeCell ref="BK39:CB39"/>
    <mergeCell ref="CC39:DA39"/>
    <mergeCell ref="DB39:EC39"/>
    <mergeCell ref="ED41:FE41"/>
    <mergeCell ref="A42:U42"/>
    <mergeCell ref="V42:AP42"/>
    <mergeCell ref="BK42:CB42"/>
    <mergeCell ref="CC42:DA42"/>
    <mergeCell ref="DB42:EC42"/>
    <mergeCell ref="ED42:FE42"/>
    <mergeCell ref="A41:U41"/>
    <mergeCell ref="V41:AP41"/>
    <mergeCell ref="AQ41:BJ42"/>
    <mergeCell ref="BK41:CB41"/>
    <mergeCell ref="CC41:DA41"/>
    <mergeCell ref="DB41:EC41"/>
    <mergeCell ref="ED43:FE43"/>
    <mergeCell ref="A44:U44"/>
    <mergeCell ref="V44:AP44"/>
    <mergeCell ref="AQ44:BJ44"/>
    <mergeCell ref="BK44:CB44"/>
    <mergeCell ref="CC44:DA44"/>
    <mergeCell ref="DB44:EC44"/>
    <mergeCell ref="ED44:FE44"/>
    <mergeCell ref="A43:U43"/>
    <mergeCell ref="V43:AP43"/>
    <mergeCell ref="AQ43:BJ43"/>
    <mergeCell ref="BK43:CB43"/>
    <mergeCell ref="CC43:DA43"/>
    <mergeCell ref="DB43:EC43"/>
    <mergeCell ref="ED45:FE45"/>
    <mergeCell ref="A46:U46"/>
    <mergeCell ref="V46:AP46"/>
    <mergeCell ref="AQ46:BJ46"/>
    <mergeCell ref="BK46:CB46"/>
    <mergeCell ref="CC46:DA46"/>
    <mergeCell ref="DB46:EC46"/>
    <mergeCell ref="ED46:FE46"/>
    <mergeCell ref="A45:U45"/>
    <mergeCell ref="V45:AP45"/>
    <mergeCell ref="AQ45:BJ45"/>
    <mergeCell ref="BK45:CB45"/>
    <mergeCell ref="CC45:DA45"/>
    <mergeCell ref="DB45:EC45"/>
    <mergeCell ref="ED47:FE47"/>
    <mergeCell ref="A48:U48"/>
    <mergeCell ref="V48:AP48"/>
    <mergeCell ref="AQ48:BJ48"/>
    <mergeCell ref="BK48:CB48"/>
    <mergeCell ref="CC48:DA48"/>
    <mergeCell ref="DB48:EC48"/>
    <mergeCell ref="ED48:FE48"/>
    <mergeCell ref="A47:U47"/>
    <mergeCell ref="V47:AP47"/>
    <mergeCell ref="AQ47:BJ47"/>
    <mergeCell ref="BK47:CB47"/>
    <mergeCell ref="CC47:DA47"/>
    <mergeCell ref="DB47:EC47"/>
    <mergeCell ref="ED49:FE49"/>
    <mergeCell ref="A50:U50"/>
    <mergeCell ref="V50:AP50"/>
    <mergeCell ref="AQ50:BJ50"/>
    <mergeCell ref="BK50:CB50"/>
    <mergeCell ref="CC50:DA50"/>
    <mergeCell ref="DB50:EC50"/>
    <mergeCell ref="ED50:FE50"/>
    <mergeCell ref="A49:U49"/>
    <mergeCell ref="V49:AP49"/>
    <mergeCell ref="AQ49:BJ49"/>
    <mergeCell ref="BK49:CB49"/>
    <mergeCell ref="CC49:DA49"/>
    <mergeCell ref="DB49:EC49"/>
    <mergeCell ref="ED51:FE51"/>
    <mergeCell ref="A52:U52"/>
    <mergeCell ref="V52:AP52"/>
    <mergeCell ref="BK52:CB52"/>
    <mergeCell ref="CC52:DA52"/>
    <mergeCell ref="DB52:EC52"/>
    <mergeCell ref="ED52:FE52"/>
    <mergeCell ref="A51:U51"/>
    <mergeCell ref="V51:AP51"/>
    <mergeCell ref="AQ51:BJ52"/>
    <mergeCell ref="BK51:CB51"/>
    <mergeCell ref="CC51:DA51"/>
    <mergeCell ref="DB51:EC51"/>
    <mergeCell ref="ED53:FE53"/>
    <mergeCell ref="A54:U54"/>
    <mergeCell ref="V54:AP54"/>
    <mergeCell ref="AQ54:BJ54"/>
    <mergeCell ref="BK54:CB54"/>
    <mergeCell ref="CC54:DA54"/>
    <mergeCell ref="DB54:EC54"/>
    <mergeCell ref="ED54:FE54"/>
    <mergeCell ref="A53:U53"/>
    <mergeCell ref="V53:AP53"/>
    <mergeCell ref="AQ53:BJ53"/>
    <mergeCell ref="BK53:CB53"/>
    <mergeCell ref="CC53:DA53"/>
    <mergeCell ref="DB53:EC53"/>
  </mergeCells>
  <pageMargins left="0.59055118110236227" right="0.51181102362204722" top="0.78740157480314965" bottom="0.39370078740157483" header="0.19685039370078741" footer="0.1968503937007874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апрель</vt:lpstr>
      <vt:lpstr>апрель!Область_печати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2020-01-16T08:14:47Z</dcterms:created>
  <dcterms:modified xsi:type="dcterms:W3CDTF">2020-05-08T08:13:51Z</dcterms:modified>
</cp:coreProperties>
</file>