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6\2022 год\"/>
    </mc:Choice>
  </mc:AlternateContent>
  <bookViews>
    <workbookView xWindow="0" yWindow="0" windowWidth="28800" windowHeight="11730"/>
  </bookViews>
  <sheets>
    <sheet name="февраль" sheetId="1" r:id="rId1"/>
  </sheets>
  <definedNames>
    <definedName name="_xlnm.Print_Area" localSheetId="0">февраль!$A$1:$FE$66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D65" i="1" l="1"/>
  <c r="DB20" i="1"/>
  <c r="DB60" i="1"/>
  <c r="DB53" i="1"/>
  <c r="DB54" i="1"/>
  <c r="DB52" i="1"/>
  <c r="DB41" i="1"/>
  <c r="DB32" i="1"/>
  <c r="DB33" i="1"/>
  <c r="DB36" i="1"/>
  <c r="DB29" i="1"/>
  <c r="DB44" i="1"/>
  <c r="DB37" i="1"/>
  <c r="DB34" i="1"/>
  <c r="DB65" i="1"/>
  <c r="DB63" i="1"/>
  <c r="ED63" i="1" s="1"/>
  <c r="DB62" i="1"/>
  <c r="ED62" i="1" s="1"/>
  <c r="DB59" i="1"/>
  <c r="DB48" i="1"/>
  <c r="DB58" i="1"/>
  <c r="DB56" i="1"/>
  <c r="DB55" i="1"/>
  <c r="DB46" i="1"/>
  <c r="DB45" i="1"/>
  <c r="DB47" i="1"/>
  <c r="DB27" i="1"/>
  <c r="DB25" i="1"/>
  <c r="DB28" i="1"/>
  <c r="DB26" i="1"/>
  <c r="DB42" i="1"/>
  <c r="DB43" i="1"/>
  <c r="DB40" i="1"/>
  <c r="DB39" i="1"/>
  <c r="DB35" i="1"/>
  <c r="DB31" i="1"/>
  <c r="DB61" i="1"/>
  <c r="ED61" i="1" s="1"/>
  <c r="DB18" i="1"/>
  <c r="DB38" i="1"/>
  <c r="DB49" i="1"/>
  <c r="DB21" i="1"/>
  <c r="DB30" i="1"/>
  <c r="DB64" i="1"/>
  <c r="DB19" i="1"/>
  <c r="DB23" i="1"/>
  <c r="DB17" i="1"/>
  <c r="DB66" i="1" l="1"/>
  <c r="CC64" i="1"/>
  <c r="ED64" i="1" s="1"/>
  <c r="CC60" i="1"/>
  <c r="ED60" i="1" s="1"/>
  <c r="CC59" i="1"/>
  <c r="ED59" i="1" s="1"/>
  <c r="CC58" i="1"/>
  <c r="ED58" i="1" s="1"/>
  <c r="CC57" i="1"/>
  <c r="ED57" i="1" s="1"/>
  <c r="CC56" i="1"/>
  <c r="ED56" i="1" s="1"/>
  <c r="CC55" i="1"/>
  <c r="ED55" i="1" s="1"/>
  <c r="CC54" i="1"/>
  <c r="ED54" i="1" s="1"/>
  <c r="CC53" i="1"/>
  <c r="ED53" i="1" s="1"/>
  <c r="CC52" i="1"/>
  <c r="ED52" i="1" s="1"/>
  <c r="CC51" i="1"/>
  <c r="ED51" i="1" s="1"/>
  <c r="CC50" i="1"/>
  <c r="ED50" i="1" s="1"/>
  <c r="CC49" i="1"/>
  <c r="ED49" i="1" s="1"/>
  <c r="CC48" i="1"/>
  <c r="ED48" i="1" s="1"/>
  <c r="CC47" i="1"/>
  <c r="ED47" i="1" s="1"/>
  <c r="CC46" i="1"/>
  <c r="ED46" i="1" s="1"/>
  <c r="CC45" i="1"/>
  <c r="ED45" i="1" s="1"/>
  <c r="CC44" i="1"/>
  <c r="ED44" i="1" s="1"/>
  <c r="CC43" i="1"/>
  <c r="ED43" i="1" s="1"/>
  <c r="CC42" i="1"/>
  <c r="ED42" i="1" s="1"/>
  <c r="CC41" i="1"/>
  <c r="ED41" i="1" s="1"/>
  <c r="CC40" i="1"/>
  <c r="ED40" i="1" s="1"/>
  <c r="CC39" i="1"/>
  <c r="ED39" i="1" s="1"/>
  <c r="CC38" i="1"/>
  <c r="ED38" i="1" s="1"/>
  <c r="CC37" i="1"/>
  <c r="ED37" i="1" s="1"/>
  <c r="CC36" i="1"/>
  <c r="ED36" i="1" s="1"/>
  <c r="CC35" i="1"/>
  <c r="ED35" i="1" s="1"/>
  <c r="CC34" i="1"/>
  <c r="ED34" i="1" s="1"/>
  <c r="CC33" i="1"/>
  <c r="ED33" i="1" s="1"/>
  <c r="CC32" i="1"/>
  <c r="ED32" i="1" s="1"/>
  <c r="CC31" i="1"/>
  <c r="ED31" i="1" s="1"/>
  <c r="CC30" i="1"/>
  <c r="ED30" i="1" s="1"/>
  <c r="CC29" i="1"/>
  <c r="ED29" i="1" s="1"/>
  <c r="CC28" i="1"/>
  <c r="ED28" i="1" s="1"/>
  <c r="CC27" i="1"/>
  <c r="ED27" i="1" s="1"/>
  <c r="CC26" i="1"/>
  <c r="ED26" i="1" s="1"/>
  <c r="CC25" i="1"/>
  <c r="ED25" i="1" s="1"/>
  <c r="CC24" i="1"/>
  <c r="ED24" i="1" s="1"/>
  <c r="CC23" i="1"/>
  <c r="ED23" i="1" s="1"/>
  <c r="CC22" i="1"/>
  <c r="ED22" i="1" s="1"/>
  <c r="CC21" i="1"/>
  <c r="ED21" i="1" s="1"/>
  <c r="CC20" i="1"/>
  <c r="ED20" i="1" s="1"/>
  <c r="CC19" i="1"/>
  <c r="ED19" i="1" s="1"/>
  <c r="CC18" i="1"/>
  <c r="ED18" i="1" s="1"/>
  <c r="CC17" i="1"/>
  <c r="CC66" i="1" l="1"/>
  <c r="ED17" i="1"/>
  <c r="ED66" i="1" s="1"/>
</calcChain>
</file>

<file path=xl/sharedStrings.xml><?xml version="1.0" encoding="utf-8"?>
<sst xmlns="http://schemas.openxmlformats.org/spreadsheetml/2006/main" count="155" uniqueCount="99">
  <si>
    <t>Приложение № 4</t>
  </si>
  <si>
    <t>к приказу ФАС России
от 18.01.2019 № 38/19</t>
  </si>
  <si>
    <t>Форма 6</t>
  </si>
  <si>
    <t>Информация о наличии (отсутствии) технической возможности доступа к регулируемым услугам</t>
  </si>
  <si>
    <t xml:space="preserve">по транспортировке газа по газораспределительным сетям </t>
  </si>
  <si>
    <t>ЗАО "Радугаэнерго"</t>
  </si>
  <si>
    <t>(наименование субъекта естественной монополии)</t>
  </si>
  <si>
    <t>февраль</t>
  </si>
  <si>
    <t>22</t>
  </si>
  <si>
    <t xml:space="preserve"> года</t>
  </si>
  <si>
    <t>(месяц)</t>
  </si>
  <si>
    <t>Точка входа в газораспределительную сеть</t>
  </si>
  <si>
    <t>Точка выхода из газораспределительной сети</t>
  </si>
  <si>
    <t>Наименование потребителя</t>
  </si>
  <si>
    <t>Номер группы газопотребления/
транзит</t>
  </si>
  <si>
    <t>Объемы газа в соответствии 
с поступившими заявками, 
млн. куб. м</t>
  </si>
  <si>
    <t>Объемы газа в соответствии 
с удовлетворенными заявками, 
млн. куб. м</t>
  </si>
  <si>
    <t>Свободная мощность газораспределительной сети, 
млн. куб. м</t>
  </si>
  <si>
    <t>ГРС-2 с.Спасское</t>
  </si>
  <si>
    <t>котельная больницы</t>
  </si>
  <si>
    <t>Государственное бюджетное учреждение здравоохранения "Городская больница ЗАТО г. Радужный Владимирской области"</t>
  </si>
  <si>
    <t>5</t>
  </si>
  <si>
    <t>котельная</t>
  </si>
  <si>
    <t>Государственное казенное общеобразовательное учреждение Владимирской области кадетская школа-интернат "Кадетский корпус" имени Дмитрия Михайловича Пожарского в ЗАТО г. Радужный</t>
  </si>
  <si>
    <t>ЗАО "Электон"</t>
  </si>
  <si>
    <t>население ЗАО "Радугаэнерго" ГРС Владимир-3</t>
  </si>
  <si>
    <t>Население (Владимиррегионгаз)</t>
  </si>
  <si>
    <t>8</t>
  </si>
  <si>
    <t>блочно-модульная газовая котельная СП-4А</t>
  </si>
  <si>
    <t>ФКП ГЛП "Радуга"</t>
  </si>
  <si>
    <t>блочно-модульная котельная</t>
  </si>
  <si>
    <t>4</t>
  </si>
  <si>
    <t>котельная №2</t>
  </si>
  <si>
    <t>3</t>
  </si>
  <si>
    <t>гараж с хозяйственным блоком</t>
  </si>
  <si>
    <t>ООО "Бона-Сервис"</t>
  </si>
  <si>
    <t>6</t>
  </si>
  <si>
    <t>закусочная</t>
  </si>
  <si>
    <t>кафе-бар на 25 мест "Гостевой дом"</t>
  </si>
  <si>
    <t>торговый комплекс</t>
  </si>
  <si>
    <t>здание магазина</t>
  </si>
  <si>
    <t>ИП Жердева А.Ю.</t>
  </si>
  <si>
    <t>7</t>
  </si>
  <si>
    <t>здание мини-котельной МДОУ ЦРР д/с № 5</t>
  </si>
  <si>
    <t>МБДОУ ЦРР Детский сад №5</t>
  </si>
  <si>
    <t>помещение котельной ДОУ № 4</t>
  </si>
  <si>
    <t>МБОУ СОШ № 1</t>
  </si>
  <si>
    <t>нежилое здание</t>
  </si>
  <si>
    <t>Балакирева В.И.</t>
  </si>
  <si>
    <t>Всехвальнов А.Ю.</t>
  </si>
  <si>
    <t>здание кафе</t>
  </si>
  <si>
    <t>Глебова З.В.</t>
  </si>
  <si>
    <t>магазин</t>
  </si>
  <si>
    <t>ИП Голубева Е.А.</t>
  </si>
  <si>
    <t>ИП Дроздов В.М.</t>
  </si>
  <si>
    <t>Кирилова Н.Д.</t>
  </si>
  <si>
    <t>Каркаваниди А.А.</t>
  </si>
  <si>
    <t>автостоянка</t>
  </si>
  <si>
    <t>ИП Комаров В.Ю.</t>
  </si>
  <si>
    <t>торговый центр</t>
  </si>
  <si>
    <t>ИП Лашков С.Г.</t>
  </si>
  <si>
    <t>салон красоты</t>
  </si>
  <si>
    <t>ИП Маковей Т.Л.</t>
  </si>
  <si>
    <t>здание кафе-магазина</t>
  </si>
  <si>
    <t>Коваль Е.Б.</t>
  </si>
  <si>
    <t>ИП Бендарская О.А.</t>
  </si>
  <si>
    <t>здание фотолаборатории с магазином</t>
  </si>
  <si>
    <t>ИП Шулятьев А.Н.</t>
  </si>
  <si>
    <t>караул № 3 СП-12</t>
  </si>
  <si>
    <t>Облетов А.М.</t>
  </si>
  <si>
    <t>здание (казарма 1-х этажная)</t>
  </si>
  <si>
    <t>ООО "Владимирский стандарт"</t>
  </si>
  <si>
    <t xml:space="preserve">котельная </t>
  </si>
  <si>
    <t>котельная 2</t>
  </si>
  <si>
    <t>паровая котельная/водогрейная котельная</t>
  </si>
  <si>
    <t>квартиры</t>
  </si>
  <si>
    <t>ООО "Строительная фирма Спектр"</t>
  </si>
  <si>
    <t>Шаповал Л.А.</t>
  </si>
  <si>
    <t>Антонов Н.И.</t>
  </si>
  <si>
    <t>здание</t>
  </si>
  <si>
    <t>ИП Поспелова Г.Н.</t>
  </si>
  <si>
    <t>здание гаража</t>
  </si>
  <si>
    <t>ООО "ЭнергоСтрой"</t>
  </si>
  <si>
    <t>административное здание</t>
  </si>
  <si>
    <t>магазин "Рыба"</t>
  </si>
  <si>
    <t>ИП Хигер Михаил Анатольевич</t>
  </si>
  <si>
    <t>хозяйственная постройка</t>
  </si>
  <si>
    <t>Миронов Н.С.</t>
  </si>
  <si>
    <t>блочно-модульная котельная БКУ-500</t>
  </si>
  <si>
    <t>ООО "Формула заземления"</t>
  </si>
  <si>
    <t>сооружение 10-1 СП-12 КПП</t>
  </si>
  <si>
    <t>Итого</t>
  </si>
  <si>
    <t>за</t>
  </si>
  <si>
    <t>зона технического обслуживания (цех ТО)</t>
  </si>
  <si>
    <t>ООО "Метод"</t>
  </si>
  <si>
    <t>гараж</t>
  </si>
  <si>
    <t>Борисков Г.А.</t>
  </si>
  <si>
    <t>здание для сушки древесины</t>
  </si>
  <si>
    <t>Шибанов А.А.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</si>
</sst>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3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5" fillId="0" borderId="3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7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8" xfId="0" applyNumberFormat="1" applyFont="1" applyFill="1" applyBorder="1" applyAlignment="1">
      <alignment horizontal="left" vertical="center" wrapText="1"/>
    </xf>
    <xf numFmtId="0" fontId="5" fillId="0" borderId="1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2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/>
    </xf>
    <xf numFmtId="0" fontId="5" fillId="0" borderId="4" xfId="0" applyNumberFormat="1" applyFont="1" applyFill="1" applyBorder="1" applyAlignment="1">
      <alignment horizontal="left" vertical="center"/>
    </xf>
    <xf numFmtId="0" fontId="5" fillId="0" borderId="5" xfId="0" applyNumberFormat="1" applyFont="1" applyFill="1" applyBorder="1" applyAlignment="1">
      <alignment horizontal="left" vertical="center"/>
    </xf>
    <xf numFmtId="0" fontId="5" fillId="0" borderId="6" xfId="0" applyNumberFormat="1" applyFont="1" applyFill="1" applyBorder="1" applyAlignment="1">
      <alignment horizontal="left" vertical="center"/>
    </xf>
    <xf numFmtId="0" fontId="5" fillId="0" borderId="9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10" xfId="0" applyNumberFormat="1" applyFont="1" applyFill="1" applyBorder="1" applyAlignment="1">
      <alignment horizontal="left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6" xfId="0" applyNumberFormat="1" applyFont="1" applyFill="1" applyBorder="1" applyAlignment="1">
      <alignment horizontal="left" vertical="center" wrapText="1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66"/>
  <sheetViews>
    <sheetView tabSelected="1" topLeftCell="A61" zoomScaleNormal="100" zoomScaleSheetLayoutView="100" workbookViewId="0">
      <selection activeCell="DD87" sqref="DD87"/>
    </sheetView>
  </sheetViews>
  <sheetFormatPr defaultColWidth="0.85546875" defaultRowHeight="15" x14ac:dyDescent="0.25"/>
  <cols>
    <col min="1" max="16384" width="0.85546875" style="1"/>
  </cols>
  <sheetData>
    <row r="1" spans="1:161" x14ac:dyDescent="0.25">
      <c r="EF1" s="48" t="s">
        <v>0</v>
      </c>
      <c r="EG1" s="48"/>
      <c r="EH1" s="48"/>
      <c r="EI1" s="48"/>
      <c r="EJ1" s="48"/>
      <c r="EK1" s="48"/>
      <c r="EL1" s="48"/>
      <c r="EM1" s="48"/>
      <c r="EN1" s="48"/>
      <c r="EO1" s="48"/>
      <c r="EP1" s="48"/>
      <c r="EQ1" s="48"/>
      <c r="ER1" s="48"/>
      <c r="ES1" s="48"/>
      <c r="ET1" s="48"/>
      <c r="EU1" s="48"/>
      <c r="EV1" s="48"/>
      <c r="EW1" s="48"/>
      <c r="EX1" s="48"/>
      <c r="EY1" s="48"/>
      <c r="EZ1" s="48"/>
      <c r="FA1" s="48"/>
      <c r="FB1" s="48"/>
      <c r="FC1" s="48"/>
      <c r="FD1" s="48"/>
      <c r="FE1" s="48"/>
    </row>
    <row r="2" spans="1:161" ht="33" customHeight="1" x14ac:dyDescent="0.25">
      <c r="EF2" s="49" t="s">
        <v>1</v>
      </c>
      <c r="EG2" s="49"/>
      <c r="EH2" s="49"/>
      <c r="EI2" s="49"/>
      <c r="EJ2" s="49"/>
      <c r="EK2" s="49"/>
      <c r="EL2" s="49"/>
      <c r="EM2" s="49"/>
      <c r="EN2" s="49"/>
      <c r="EO2" s="49"/>
      <c r="EP2" s="49"/>
      <c r="EQ2" s="49"/>
      <c r="ER2" s="49"/>
      <c r="ES2" s="49"/>
      <c r="ET2" s="49"/>
      <c r="EU2" s="49"/>
      <c r="EV2" s="49"/>
      <c r="EW2" s="49"/>
      <c r="EX2" s="49"/>
      <c r="EY2" s="49"/>
      <c r="EZ2" s="49"/>
      <c r="FA2" s="49"/>
      <c r="FB2" s="49"/>
      <c r="FC2" s="49"/>
      <c r="FD2" s="49"/>
      <c r="FE2" s="49"/>
    </row>
    <row r="4" spans="1:16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FE4" s="3" t="s">
        <v>2</v>
      </c>
    </row>
    <row r="5" spans="1:161" s="5" customFormat="1" ht="12.75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</row>
    <row r="6" spans="1:161" s="5" customFormat="1" ht="12.75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</row>
    <row r="7" spans="1:161" s="6" customFormat="1" ht="15.75" x14ac:dyDescent="0.25">
      <c r="A7" s="50" t="s">
        <v>3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</row>
    <row r="8" spans="1:161" s="7" customFormat="1" ht="15.75" x14ac:dyDescent="0.25">
      <c r="CH8" s="8" t="s">
        <v>4</v>
      </c>
      <c r="CI8" s="51" t="s">
        <v>5</v>
      </c>
      <c r="CJ8" s="51"/>
      <c r="CK8" s="51"/>
      <c r="CL8" s="51"/>
      <c r="CM8" s="51"/>
      <c r="CN8" s="51"/>
      <c r="CO8" s="51"/>
      <c r="CP8" s="51"/>
      <c r="CQ8" s="51"/>
      <c r="CR8" s="51"/>
      <c r="CS8" s="51"/>
      <c r="CT8" s="51"/>
      <c r="CU8" s="51"/>
      <c r="CV8" s="51"/>
      <c r="CW8" s="51"/>
      <c r="CX8" s="51"/>
      <c r="CY8" s="51"/>
      <c r="CZ8" s="51"/>
      <c r="DA8" s="51"/>
      <c r="DB8" s="51"/>
      <c r="DC8" s="51"/>
      <c r="DD8" s="51"/>
      <c r="DE8" s="51"/>
      <c r="DF8" s="51"/>
      <c r="DG8" s="51"/>
      <c r="DH8" s="51"/>
      <c r="DI8" s="51"/>
      <c r="DJ8" s="51"/>
      <c r="DK8" s="51"/>
      <c r="DL8" s="51"/>
      <c r="DM8" s="51"/>
      <c r="DN8" s="51"/>
      <c r="DO8" s="51"/>
      <c r="DP8" s="51"/>
      <c r="DQ8" s="51"/>
      <c r="DR8" s="51"/>
      <c r="DS8" s="51"/>
      <c r="DT8" s="51"/>
      <c r="DU8" s="51"/>
      <c r="DV8" s="51"/>
      <c r="DW8" s="51"/>
      <c r="DX8" s="51"/>
      <c r="DY8" s="51"/>
      <c r="DZ8" s="51"/>
      <c r="EA8" s="51"/>
      <c r="EB8" s="51"/>
      <c r="EC8" s="51"/>
      <c r="ED8" s="51"/>
      <c r="EE8" s="51"/>
      <c r="EF8" s="51"/>
      <c r="EG8" s="51"/>
      <c r="EH8" s="51"/>
      <c r="EI8" s="51"/>
      <c r="EJ8" s="51"/>
      <c r="EK8" s="51"/>
      <c r="EL8" s="51"/>
      <c r="EM8" s="51"/>
      <c r="EN8" s="51"/>
      <c r="EO8" s="51"/>
    </row>
    <row r="9" spans="1:161" s="9" customFormat="1" ht="11.25" customHeight="1" x14ac:dyDescent="0.2"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CI9" s="52" t="s">
        <v>6</v>
      </c>
      <c r="CJ9" s="52"/>
      <c r="CK9" s="52"/>
      <c r="CL9" s="52"/>
      <c r="CM9" s="52"/>
      <c r="CN9" s="52"/>
      <c r="CO9" s="52"/>
      <c r="CP9" s="52"/>
      <c r="CQ9" s="52"/>
      <c r="CR9" s="52"/>
      <c r="CS9" s="52"/>
      <c r="CT9" s="52"/>
      <c r="CU9" s="52"/>
      <c r="CV9" s="52"/>
      <c r="CW9" s="52"/>
      <c r="CX9" s="52"/>
      <c r="CY9" s="52"/>
      <c r="CZ9" s="52"/>
      <c r="DA9" s="52"/>
      <c r="DB9" s="52"/>
      <c r="DC9" s="52"/>
      <c r="DD9" s="52"/>
      <c r="DE9" s="52"/>
      <c r="DF9" s="52"/>
      <c r="DG9" s="52"/>
      <c r="DH9" s="52"/>
      <c r="DI9" s="52"/>
      <c r="DJ9" s="52"/>
      <c r="DK9" s="52"/>
      <c r="DL9" s="52"/>
      <c r="DM9" s="52"/>
      <c r="DN9" s="52"/>
      <c r="DO9" s="52"/>
      <c r="DP9" s="52"/>
      <c r="DQ9" s="52"/>
      <c r="DR9" s="52"/>
      <c r="DS9" s="52"/>
      <c r="DT9" s="52"/>
      <c r="DU9" s="52"/>
      <c r="DV9" s="52"/>
      <c r="DW9" s="52"/>
      <c r="DX9" s="52"/>
      <c r="DY9" s="52"/>
      <c r="DZ9" s="52"/>
      <c r="EA9" s="52"/>
      <c r="EB9" s="52"/>
      <c r="EC9" s="52"/>
      <c r="ED9" s="52"/>
      <c r="EE9" s="52"/>
      <c r="EF9" s="52"/>
      <c r="EG9" s="52"/>
      <c r="EH9" s="52"/>
      <c r="EI9" s="52"/>
      <c r="EJ9" s="52"/>
      <c r="EK9" s="52"/>
      <c r="EL9" s="52"/>
      <c r="EM9" s="52"/>
      <c r="EN9" s="52"/>
      <c r="EO9" s="52"/>
    </row>
    <row r="10" spans="1:161" s="7" customFormat="1" ht="15" customHeight="1" x14ac:dyDescent="0.25">
      <c r="BQ10" s="8" t="s">
        <v>92</v>
      </c>
      <c r="BR10" s="53" t="s">
        <v>7</v>
      </c>
      <c r="BS10" s="53"/>
      <c r="BT10" s="53"/>
      <c r="BU10" s="53"/>
      <c r="BV10" s="53"/>
      <c r="BW10" s="53"/>
      <c r="BX10" s="53"/>
      <c r="BY10" s="53"/>
      <c r="BZ10" s="53"/>
      <c r="CA10" s="53"/>
      <c r="CB10" s="53"/>
      <c r="CC10" s="53"/>
      <c r="CD10" s="53"/>
      <c r="CE10" s="53"/>
      <c r="CF10" s="53"/>
      <c r="CG10" s="53"/>
      <c r="CH10" s="53"/>
      <c r="CI10" s="53"/>
      <c r="CJ10" s="54">
        <v>20</v>
      </c>
      <c r="CK10" s="54"/>
      <c r="CL10" s="54"/>
      <c r="CM10" s="54"/>
      <c r="CN10" s="55" t="s">
        <v>8</v>
      </c>
      <c r="CO10" s="55"/>
      <c r="CP10" s="55"/>
      <c r="CQ10" s="55"/>
      <c r="CR10" s="11" t="s">
        <v>9</v>
      </c>
      <c r="CV10" s="11"/>
      <c r="CW10" s="11"/>
      <c r="CX10" s="11"/>
    </row>
    <row r="11" spans="1:161" s="12" customFormat="1" ht="11.25" x14ac:dyDescent="0.2">
      <c r="BR11" s="45" t="s">
        <v>10</v>
      </c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</row>
    <row r="12" spans="1:161" x14ac:dyDescent="0.25">
      <c r="A12" s="46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</row>
    <row r="13" spans="1:161" s="13" customFormat="1" ht="11.25" x14ac:dyDescent="0.2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</row>
    <row r="14" spans="1:161" s="13" customFormat="1" ht="11.25" x14ac:dyDescent="0.2"/>
    <row r="15" spans="1:161" s="14" customFormat="1" ht="37.5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 t="s">
        <v>12</v>
      </c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 t="s">
        <v>13</v>
      </c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 t="s">
        <v>14</v>
      </c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 t="s">
        <v>15</v>
      </c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 t="s">
        <v>16</v>
      </c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 t="s">
        <v>17</v>
      </c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</row>
    <row r="16" spans="1:161" s="15" customFormat="1" ht="12" x14ac:dyDescent="0.2">
      <c r="A16" s="44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>
        <v>2</v>
      </c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>
        <v>3</v>
      </c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>
        <v>4</v>
      </c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4"/>
      <c r="CA16" s="44"/>
      <c r="CB16" s="44"/>
      <c r="CC16" s="44">
        <v>5</v>
      </c>
      <c r="CD16" s="44"/>
      <c r="CE16" s="44"/>
      <c r="CF16" s="44"/>
      <c r="CG16" s="44"/>
      <c r="CH16" s="44"/>
      <c r="CI16" s="44"/>
      <c r="CJ16" s="44"/>
      <c r="CK16" s="44"/>
      <c r="CL16" s="44"/>
      <c r="CM16" s="44"/>
      <c r="CN16" s="44"/>
      <c r="CO16" s="44"/>
      <c r="CP16" s="44"/>
      <c r="CQ16" s="44"/>
      <c r="CR16" s="44"/>
      <c r="CS16" s="44"/>
      <c r="CT16" s="44"/>
      <c r="CU16" s="44"/>
      <c r="CV16" s="44"/>
      <c r="CW16" s="44"/>
      <c r="CX16" s="44"/>
      <c r="CY16" s="44"/>
      <c r="CZ16" s="44"/>
      <c r="DA16" s="44"/>
      <c r="DB16" s="44">
        <v>6</v>
      </c>
      <c r="DC16" s="44"/>
      <c r="DD16" s="44"/>
      <c r="DE16" s="44"/>
      <c r="DF16" s="44"/>
      <c r="DG16" s="44"/>
      <c r="DH16" s="44"/>
      <c r="DI16" s="44"/>
      <c r="DJ16" s="44"/>
      <c r="DK16" s="44"/>
      <c r="DL16" s="44"/>
      <c r="DM16" s="44"/>
      <c r="DN16" s="44"/>
      <c r="DO16" s="44"/>
      <c r="DP16" s="44"/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>
        <v>7</v>
      </c>
      <c r="EE16" s="44"/>
      <c r="EF16" s="44"/>
      <c r="EG16" s="44"/>
      <c r="EH16" s="44"/>
      <c r="EI16" s="44"/>
      <c r="EJ16" s="44"/>
      <c r="EK16" s="44"/>
      <c r="EL16" s="44"/>
      <c r="EM16" s="44"/>
      <c r="EN16" s="44"/>
      <c r="EO16" s="44"/>
      <c r="EP16" s="44"/>
      <c r="EQ16" s="44"/>
      <c r="ER16" s="44"/>
      <c r="ES16" s="44"/>
      <c r="ET16" s="44"/>
      <c r="EU16" s="44"/>
      <c r="EV16" s="44"/>
      <c r="EW16" s="44"/>
      <c r="EX16" s="44"/>
      <c r="EY16" s="44"/>
      <c r="EZ16" s="44"/>
      <c r="FA16" s="44"/>
      <c r="FB16" s="44"/>
      <c r="FC16" s="44"/>
      <c r="FD16" s="44"/>
      <c r="FE16" s="44"/>
    </row>
    <row r="17" spans="1:161" s="16" customFormat="1" ht="103.5" customHeight="1" x14ac:dyDescent="0.2">
      <c r="A17" s="18" t="s">
        <v>18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22" t="s">
        <v>19</v>
      </c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 t="s">
        <v>20</v>
      </c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3" t="s">
        <v>21</v>
      </c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18">
        <f>17.491/1000</f>
        <v>1.7491E-2</v>
      </c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40">
        <f>9.208/1000</f>
        <v>9.2080000000000009E-3</v>
      </c>
      <c r="DC17" s="41"/>
      <c r="DD17" s="41"/>
      <c r="DE17" s="41"/>
      <c r="DF17" s="41"/>
      <c r="DG17" s="41"/>
      <c r="DH17" s="41"/>
      <c r="DI17" s="41"/>
      <c r="DJ17" s="41"/>
      <c r="DK17" s="41"/>
      <c r="DL17" s="41"/>
      <c r="DM17" s="41"/>
      <c r="DN17" s="41"/>
      <c r="DO17" s="41"/>
      <c r="DP17" s="41"/>
      <c r="DQ17" s="41"/>
      <c r="DR17" s="41"/>
      <c r="DS17" s="41"/>
      <c r="DT17" s="41"/>
      <c r="DU17" s="41"/>
      <c r="DV17" s="41"/>
      <c r="DW17" s="41"/>
      <c r="DX17" s="41"/>
      <c r="DY17" s="41"/>
      <c r="DZ17" s="41"/>
      <c r="EA17" s="41"/>
      <c r="EB17" s="41"/>
      <c r="EC17" s="42"/>
      <c r="ED17" s="18">
        <f>CC17-DB17</f>
        <v>8.2829999999999987E-3</v>
      </c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  <c r="FB17" s="18"/>
      <c r="FC17" s="18"/>
      <c r="FD17" s="18"/>
      <c r="FE17" s="18"/>
    </row>
    <row r="18" spans="1:161" s="16" customFormat="1" ht="141" customHeight="1" x14ac:dyDescent="0.2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22" t="s">
        <v>22</v>
      </c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 t="s">
        <v>23</v>
      </c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3" t="s">
        <v>21</v>
      </c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40">
        <f>60/1000</f>
        <v>0.06</v>
      </c>
      <c r="CD18" s="41"/>
      <c r="CE18" s="41"/>
      <c r="CF18" s="41"/>
      <c r="CG18" s="41"/>
      <c r="CH18" s="41"/>
      <c r="CI18" s="41"/>
      <c r="CJ18" s="41"/>
      <c r="CK18" s="41"/>
      <c r="CL18" s="41"/>
      <c r="CM18" s="41"/>
      <c r="CN18" s="41"/>
      <c r="CO18" s="41"/>
      <c r="CP18" s="41"/>
      <c r="CQ18" s="41"/>
      <c r="CR18" s="41"/>
      <c r="CS18" s="41"/>
      <c r="CT18" s="41"/>
      <c r="CU18" s="41"/>
      <c r="CV18" s="41"/>
      <c r="CW18" s="41"/>
      <c r="CX18" s="41"/>
      <c r="CY18" s="41"/>
      <c r="CZ18" s="41"/>
      <c r="DA18" s="42"/>
      <c r="DB18" s="18">
        <f>47.572/1000</f>
        <v>4.7572000000000003E-2</v>
      </c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>
        <f t="shared" ref="ED18:ED65" si="0">CC18-DB18</f>
        <v>1.2427999999999995E-2</v>
      </c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</row>
    <row r="19" spans="1:161" s="16" customFormat="1" ht="16.5" customHeight="1" x14ac:dyDescent="0.2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22" t="s">
        <v>24</v>
      </c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 t="s">
        <v>24</v>
      </c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3" t="s">
        <v>21</v>
      </c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18">
        <f>52/1000</f>
        <v>5.1999999999999998E-2</v>
      </c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>
        <f>42.058/1000</f>
        <v>4.2057999999999998E-2</v>
      </c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>
        <f t="shared" si="0"/>
        <v>9.9419999999999994E-3</v>
      </c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</row>
    <row r="20" spans="1:161" s="16" customFormat="1" ht="52.5" customHeight="1" x14ac:dyDescent="0.2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22" t="s">
        <v>25</v>
      </c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 t="s">
        <v>26</v>
      </c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3" t="s">
        <v>27</v>
      </c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18">
        <f>160/1000</f>
        <v>0.16</v>
      </c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>
        <f>0.180135</f>
        <v>0.18013499999999999</v>
      </c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>
        <f t="shared" si="0"/>
        <v>-2.0134999999999986E-2</v>
      </c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</row>
    <row r="21" spans="1:161" s="16" customFormat="1" ht="40.5" customHeight="1" x14ac:dyDescent="0.2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37" t="s">
        <v>28</v>
      </c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9"/>
      <c r="AQ21" s="24" t="s">
        <v>29</v>
      </c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6"/>
      <c r="BK21" s="23" t="s">
        <v>21</v>
      </c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18">
        <f>152.525/1000</f>
        <v>0.15252499999999999</v>
      </c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  <c r="CU21" s="18"/>
      <c r="CV21" s="18"/>
      <c r="CW21" s="18"/>
      <c r="CX21" s="18"/>
      <c r="CY21" s="18"/>
      <c r="CZ21" s="18"/>
      <c r="DA21" s="18"/>
      <c r="DB21" s="18">
        <f>78.496/1000</f>
        <v>7.8495999999999996E-2</v>
      </c>
      <c r="DC21" s="18"/>
      <c r="DD21" s="18"/>
      <c r="DE21" s="18"/>
      <c r="DF21" s="18"/>
      <c r="DG21" s="18"/>
      <c r="DH21" s="18"/>
      <c r="DI21" s="18"/>
      <c r="DJ21" s="18"/>
      <c r="DK21" s="18"/>
      <c r="DL21" s="18"/>
      <c r="DM21" s="18"/>
      <c r="DN21" s="18"/>
      <c r="DO21" s="18"/>
      <c r="DP21" s="18"/>
      <c r="DQ21" s="18"/>
      <c r="DR21" s="18"/>
      <c r="DS21" s="18"/>
      <c r="DT21" s="18"/>
      <c r="DU21" s="18"/>
      <c r="DV21" s="18"/>
      <c r="DW21" s="18"/>
      <c r="DX21" s="18"/>
      <c r="DY21" s="18"/>
      <c r="DZ21" s="18"/>
      <c r="EA21" s="18"/>
      <c r="EB21" s="18"/>
      <c r="EC21" s="18"/>
      <c r="ED21" s="18">
        <f t="shared" si="0"/>
        <v>7.4028999999999998E-2</v>
      </c>
      <c r="EE21" s="18"/>
      <c r="EF21" s="18"/>
      <c r="EG21" s="18"/>
      <c r="EH21" s="18"/>
      <c r="EI21" s="18"/>
      <c r="EJ21" s="18"/>
      <c r="EK21" s="18"/>
      <c r="EL21" s="18"/>
      <c r="EM21" s="18"/>
      <c r="EN21" s="18"/>
      <c r="EO21" s="18"/>
      <c r="EP21" s="18"/>
      <c r="EQ21" s="18"/>
      <c r="ER21" s="18"/>
      <c r="ES21" s="18"/>
      <c r="ET21" s="18"/>
      <c r="EU21" s="18"/>
      <c r="EV21" s="18"/>
      <c r="EW21" s="18"/>
      <c r="EX21" s="18"/>
      <c r="EY21" s="18"/>
      <c r="EZ21" s="18"/>
      <c r="FA21" s="18"/>
      <c r="FB21" s="18"/>
      <c r="FC21" s="18"/>
      <c r="FD21" s="18"/>
      <c r="FE21" s="18"/>
    </row>
    <row r="22" spans="1:161" s="16" customFormat="1" ht="30" customHeight="1" x14ac:dyDescent="0.2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7" t="s">
        <v>30</v>
      </c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9"/>
      <c r="AQ22" s="34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6"/>
      <c r="BK22" s="23" t="s">
        <v>31</v>
      </c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18">
        <f>493.303/1000</f>
        <v>0.49330299999999999</v>
      </c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  <c r="CS22" s="18"/>
      <c r="CT22" s="18"/>
      <c r="CU22" s="18"/>
      <c r="CV22" s="18"/>
      <c r="CW22" s="18"/>
      <c r="CX22" s="18"/>
      <c r="CY22" s="18"/>
      <c r="CZ22" s="18"/>
      <c r="DA22" s="18"/>
      <c r="DB22" s="18">
        <v>0.26672699999999999</v>
      </c>
      <c r="DC22" s="18"/>
      <c r="DD22" s="18"/>
      <c r="DE22" s="18"/>
      <c r="DF22" s="18"/>
      <c r="DG22" s="18"/>
      <c r="DH22" s="18"/>
      <c r="DI22" s="18"/>
      <c r="DJ22" s="18"/>
      <c r="DK22" s="18"/>
      <c r="DL22" s="18"/>
      <c r="DM22" s="18"/>
      <c r="DN22" s="18"/>
      <c r="DO22" s="18"/>
      <c r="DP22" s="18"/>
      <c r="DQ22" s="18"/>
      <c r="DR22" s="18"/>
      <c r="DS22" s="18"/>
      <c r="DT22" s="18"/>
      <c r="DU22" s="18"/>
      <c r="DV22" s="18"/>
      <c r="DW22" s="18"/>
      <c r="DX22" s="18"/>
      <c r="DY22" s="18"/>
      <c r="DZ22" s="18"/>
      <c r="EA22" s="18"/>
      <c r="EB22" s="18"/>
      <c r="EC22" s="18"/>
      <c r="ED22" s="18">
        <f t="shared" si="0"/>
        <v>0.226576</v>
      </c>
      <c r="EE22" s="18"/>
      <c r="EF22" s="18"/>
      <c r="EG22" s="18"/>
      <c r="EH22" s="18"/>
      <c r="EI22" s="18"/>
      <c r="EJ22" s="18"/>
      <c r="EK22" s="18"/>
      <c r="EL22" s="18"/>
      <c r="EM22" s="18"/>
      <c r="EN22" s="18"/>
      <c r="EO22" s="18"/>
      <c r="EP22" s="18"/>
      <c r="EQ22" s="18"/>
      <c r="ER22" s="18"/>
      <c r="ES22" s="18"/>
      <c r="ET22" s="18"/>
      <c r="EU22" s="18"/>
      <c r="EV22" s="18"/>
      <c r="EW22" s="18"/>
      <c r="EX22" s="18"/>
      <c r="EY22" s="18"/>
      <c r="EZ22" s="18"/>
      <c r="FA22" s="18"/>
      <c r="FB22" s="18"/>
      <c r="FC22" s="18"/>
      <c r="FD22" s="18"/>
      <c r="FE22" s="18"/>
    </row>
    <row r="23" spans="1:161" s="16" customFormat="1" ht="16.5" customHeight="1" x14ac:dyDescent="0.2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7" t="s">
        <v>32</v>
      </c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9"/>
      <c r="AQ23" s="27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9"/>
      <c r="BK23" s="23" t="s">
        <v>21</v>
      </c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18">
        <f>119.064/1000</f>
        <v>0.11906399999999999</v>
      </c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>
        <f>80.057/1000</f>
        <v>8.0057000000000003E-2</v>
      </c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>
        <f t="shared" si="0"/>
        <v>3.9006999999999986E-2</v>
      </c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</row>
    <row r="24" spans="1:161" s="17" customFormat="1" ht="16.5" customHeight="1" x14ac:dyDescent="0.2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22" t="s">
        <v>5</v>
      </c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 t="s">
        <v>5</v>
      </c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3" t="s">
        <v>33</v>
      </c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18">
        <f>3689.251/1000</f>
        <v>3.6892510000000001</v>
      </c>
      <c r="CD24" s="18"/>
      <c r="CE24" s="18"/>
      <c r="CF24" s="18"/>
      <c r="CG24" s="18"/>
      <c r="CH24" s="18"/>
      <c r="CI24" s="18"/>
      <c r="CJ24" s="18"/>
      <c r="CK24" s="18"/>
      <c r="CL24" s="18"/>
      <c r="CM24" s="18"/>
      <c r="CN24" s="18"/>
      <c r="CO24" s="18"/>
      <c r="CP24" s="18"/>
      <c r="CQ24" s="18"/>
      <c r="CR24" s="18"/>
      <c r="CS24" s="18"/>
      <c r="CT24" s="18"/>
      <c r="CU24" s="18"/>
      <c r="CV24" s="18"/>
      <c r="CW24" s="18"/>
      <c r="CX24" s="18"/>
      <c r="CY24" s="18"/>
      <c r="CZ24" s="18"/>
      <c r="DA24" s="18"/>
      <c r="DB24" s="18">
        <v>2.3963320000000001</v>
      </c>
      <c r="DC24" s="18"/>
      <c r="DD24" s="18"/>
      <c r="DE24" s="18"/>
      <c r="DF24" s="18"/>
      <c r="DG24" s="18"/>
      <c r="DH24" s="18"/>
      <c r="DI24" s="18"/>
      <c r="DJ24" s="18"/>
      <c r="DK24" s="18"/>
      <c r="DL24" s="18"/>
      <c r="DM24" s="18"/>
      <c r="DN24" s="18"/>
      <c r="DO24" s="18"/>
      <c r="DP24" s="18"/>
      <c r="DQ24" s="18"/>
      <c r="DR24" s="18"/>
      <c r="DS24" s="18"/>
      <c r="DT24" s="18"/>
      <c r="DU24" s="18"/>
      <c r="DV24" s="18"/>
      <c r="DW24" s="18"/>
      <c r="DX24" s="18"/>
      <c r="DY24" s="18"/>
      <c r="DZ24" s="18"/>
      <c r="EA24" s="18"/>
      <c r="EB24" s="18"/>
      <c r="EC24" s="18"/>
      <c r="ED24" s="18">
        <f t="shared" si="0"/>
        <v>1.2929189999999999</v>
      </c>
      <c r="EE24" s="18"/>
      <c r="EF24" s="18"/>
      <c r="EG24" s="18"/>
      <c r="EH24" s="18"/>
      <c r="EI24" s="18"/>
      <c r="EJ24" s="18"/>
      <c r="EK24" s="18"/>
      <c r="EL24" s="18"/>
      <c r="EM24" s="18"/>
      <c r="EN24" s="18"/>
      <c r="EO24" s="18"/>
      <c r="EP24" s="18"/>
      <c r="EQ24" s="18"/>
      <c r="ER24" s="18"/>
      <c r="ES24" s="18"/>
      <c r="ET24" s="18"/>
      <c r="EU24" s="18"/>
      <c r="EV24" s="18"/>
      <c r="EW24" s="18"/>
      <c r="EX24" s="18"/>
      <c r="EY24" s="18"/>
      <c r="EZ24" s="18"/>
      <c r="FA24" s="18"/>
      <c r="FB24" s="18"/>
      <c r="FC24" s="18"/>
      <c r="FD24" s="18"/>
      <c r="FE24" s="18"/>
    </row>
    <row r="25" spans="1:161" s="16" customFormat="1" ht="27" customHeight="1" x14ac:dyDescent="0.2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22" t="s">
        <v>34</v>
      </c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4" t="s">
        <v>35</v>
      </c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6"/>
      <c r="BK25" s="23" t="s">
        <v>36</v>
      </c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18">
        <f>2.4/1000</f>
        <v>2.3999999999999998E-3</v>
      </c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>
        <f>1.305/1000</f>
        <v>1.305E-3</v>
      </c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>
        <f t="shared" si="0"/>
        <v>1.0949999999999998E-3</v>
      </c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</row>
    <row r="26" spans="1:161" s="16" customFormat="1" ht="16.5" customHeight="1" x14ac:dyDescent="0.2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22" t="s">
        <v>37</v>
      </c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34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  <c r="BI26" s="35"/>
      <c r="BJ26" s="36"/>
      <c r="BK26" s="23" t="s">
        <v>36</v>
      </c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18">
        <f>1.942/1000</f>
        <v>1.9419999999999999E-3</v>
      </c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  <c r="CV26" s="18"/>
      <c r="CW26" s="18"/>
      <c r="CX26" s="18"/>
      <c r="CY26" s="18"/>
      <c r="CZ26" s="18"/>
      <c r="DA26" s="18"/>
      <c r="DB26" s="18">
        <f>0.468/1000</f>
        <v>4.6800000000000005E-4</v>
      </c>
      <c r="DC26" s="18"/>
      <c r="DD26" s="18"/>
      <c r="DE26" s="18"/>
      <c r="DF26" s="18"/>
      <c r="DG26" s="18"/>
      <c r="DH26" s="18"/>
      <c r="DI26" s="18"/>
      <c r="DJ26" s="18"/>
      <c r="DK26" s="18"/>
      <c r="DL26" s="18"/>
      <c r="DM26" s="18"/>
      <c r="DN26" s="18"/>
      <c r="DO26" s="18"/>
      <c r="DP26" s="18"/>
      <c r="DQ26" s="18"/>
      <c r="DR26" s="18"/>
      <c r="DS26" s="18"/>
      <c r="DT26" s="18"/>
      <c r="DU26" s="18"/>
      <c r="DV26" s="18"/>
      <c r="DW26" s="18"/>
      <c r="DX26" s="18"/>
      <c r="DY26" s="18"/>
      <c r="DZ26" s="18"/>
      <c r="EA26" s="18"/>
      <c r="EB26" s="18"/>
      <c r="EC26" s="18"/>
      <c r="ED26" s="18">
        <f t="shared" si="0"/>
        <v>1.4739999999999998E-3</v>
      </c>
      <c r="EE26" s="18"/>
      <c r="EF26" s="18"/>
      <c r="EG26" s="18"/>
      <c r="EH26" s="18"/>
      <c r="EI26" s="18"/>
      <c r="EJ26" s="18"/>
      <c r="EK26" s="18"/>
      <c r="EL26" s="18"/>
      <c r="EM26" s="18"/>
      <c r="EN26" s="18"/>
      <c r="EO26" s="18"/>
      <c r="EP26" s="18"/>
      <c r="EQ26" s="18"/>
      <c r="ER26" s="18"/>
      <c r="ES26" s="18"/>
      <c r="ET26" s="18"/>
      <c r="EU26" s="18"/>
      <c r="EV26" s="18"/>
      <c r="EW26" s="18"/>
      <c r="EX26" s="18"/>
      <c r="EY26" s="18"/>
      <c r="EZ26" s="18"/>
      <c r="FA26" s="18"/>
      <c r="FB26" s="18"/>
      <c r="FC26" s="18"/>
      <c r="FD26" s="18"/>
      <c r="FE26" s="18"/>
    </row>
    <row r="27" spans="1:161" s="16" customFormat="1" ht="30" customHeight="1" x14ac:dyDescent="0.2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22" t="s">
        <v>38</v>
      </c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34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  <c r="BI27" s="35"/>
      <c r="BJ27" s="36"/>
      <c r="BK27" s="23" t="s">
        <v>36</v>
      </c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18">
        <f>1.942/1000</f>
        <v>1.9419999999999999E-3</v>
      </c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  <c r="CV27" s="18"/>
      <c r="CW27" s="18"/>
      <c r="CX27" s="18"/>
      <c r="CY27" s="18"/>
      <c r="CZ27" s="18"/>
      <c r="DA27" s="18"/>
      <c r="DB27" s="18">
        <f>1.654/1000</f>
        <v>1.6539999999999999E-3</v>
      </c>
      <c r="DC27" s="18"/>
      <c r="DD27" s="18"/>
      <c r="DE27" s="18"/>
      <c r="DF27" s="18"/>
      <c r="DG27" s="18"/>
      <c r="DH27" s="18"/>
      <c r="DI27" s="18"/>
      <c r="DJ27" s="18"/>
      <c r="DK27" s="18"/>
      <c r="DL27" s="18"/>
      <c r="DM27" s="18"/>
      <c r="DN27" s="18"/>
      <c r="DO27" s="18"/>
      <c r="DP27" s="18"/>
      <c r="DQ27" s="18"/>
      <c r="DR27" s="18"/>
      <c r="DS27" s="18"/>
      <c r="DT27" s="18"/>
      <c r="DU27" s="18"/>
      <c r="DV27" s="18"/>
      <c r="DW27" s="18"/>
      <c r="DX27" s="18"/>
      <c r="DY27" s="18"/>
      <c r="DZ27" s="18"/>
      <c r="EA27" s="18"/>
      <c r="EB27" s="18"/>
      <c r="EC27" s="18"/>
      <c r="ED27" s="18">
        <f t="shared" si="0"/>
        <v>2.8800000000000006E-4</v>
      </c>
      <c r="EE27" s="18"/>
      <c r="EF27" s="18"/>
      <c r="EG27" s="18"/>
      <c r="EH27" s="18"/>
      <c r="EI27" s="18"/>
      <c r="EJ27" s="18"/>
      <c r="EK27" s="18"/>
      <c r="EL27" s="18"/>
      <c r="EM27" s="18"/>
      <c r="EN27" s="18"/>
      <c r="EO27" s="18"/>
      <c r="EP27" s="18"/>
      <c r="EQ27" s="18"/>
      <c r="ER27" s="18"/>
      <c r="ES27" s="18"/>
      <c r="ET27" s="18"/>
      <c r="EU27" s="18"/>
      <c r="EV27" s="18"/>
      <c r="EW27" s="18"/>
      <c r="EX27" s="18"/>
      <c r="EY27" s="18"/>
      <c r="EZ27" s="18"/>
      <c r="FA27" s="18"/>
      <c r="FB27" s="18"/>
      <c r="FC27" s="18"/>
      <c r="FD27" s="18"/>
      <c r="FE27" s="18"/>
    </row>
    <row r="28" spans="1:161" s="16" customFormat="1" ht="16.5" customHeight="1" x14ac:dyDescent="0.2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22" t="s">
        <v>39</v>
      </c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7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9"/>
      <c r="BK28" s="23" t="s">
        <v>36</v>
      </c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18">
        <f>2.4/1000</f>
        <v>2.3999999999999998E-3</v>
      </c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  <c r="CU28" s="18"/>
      <c r="CV28" s="18"/>
      <c r="CW28" s="18"/>
      <c r="CX28" s="18"/>
      <c r="CY28" s="18"/>
      <c r="CZ28" s="18"/>
      <c r="DA28" s="18"/>
      <c r="DB28" s="18">
        <f>2.184/1000</f>
        <v>2.1840000000000002E-3</v>
      </c>
      <c r="DC28" s="18"/>
      <c r="DD28" s="18"/>
      <c r="DE28" s="18"/>
      <c r="DF28" s="18"/>
      <c r="DG28" s="18"/>
      <c r="DH28" s="18"/>
      <c r="DI28" s="18"/>
      <c r="DJ28" s="18"/>
      <c r="DK28" s="18"/>
      <c r="DL28" s="18"/>
      <c r="DM28" s="18"/>
      <c r="DN28" s="18"/>
      <c r="DO28" s="18"/>
      <c r="DP28" s="18"/>
      <c r="DQ28" s="18"/>
      <c r="DR28" s="18"/>
      <c r="DS28" s="18"/>
      <c r="DT28" s="18"/>
      <c r="DU28" s="18"/>
      <c r="DV28" s="18"/>
      <c r="DW28" s="18"/>
      <c r="DX28" s="18"/>
      <c r="DY28" s="18"/>
      <c r="DZ28" s="18"/>
      <c r="EA28" s="18"/>
      <c r="EB28" s="18"/>
      <c r="EC28" s="18"/>
      <c r="ED28" s="18">
        <f t="shared" si="0"/>
        <v>2.1599999999999961E-4</v>
      </c>
      <c r="EE28" s="18"/>
      <c r="EF28" s="18"/>
      <c r="EG28" s="18"/>
      <c r="EH28" s="18"/>
      <c r="EI28" s="18"/>
      <c r="EJ28" s="18"/>
      <c r="EK28" s="18"/>
      <c r="EL28" s="18"/>
      <c r="EM28" s="18"/>
      <c r="EN28" s="18"/>
      <c r="EO28" s="18"/>
      <c r="EP28" s="18"/>
      <c r="EQ28" s="18"/>
      <c r="ER28" s="18"/>
      <c r="ES28" s="18"/>
      <c r="ET28" s="18"/>
      <c r="EU28" s="18"/>
      <c r="EV28" s="18"/>
      <c r="EW28" s="18"/>
      <c r="EX28" s="18"/>
      <c r="EY28" s="18"/>
      <c r="EZ28" s="18"/>
      <c r="FA28" s="18"/>
      <c r="FB28" s="18"/>
      <c r="FC28" s="18"/>
      <c r="FD28" s="18"/>
      <c r="FE28" s="18"/>
    </row>
    <row r="29" spans="1:161" s="16" customFormat="1" ht="16.5" customHeight="1" x14ac:dyDescent="0.2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30" t="s">
        <v>40</v>
      </c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22" t="s">
        <v>41</v>
      </c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3" t="s">
        <v>42</v>
      </c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18">
        <f>0.87/1000</f>
        <v>8.7000000000000001E-4</v>
      </c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  <c r="CS29" s="18"/>
      <c r="CT29" s="18"/>
      <c r="CU29" s="18"/>
      <c r="CV29" s="18"/>
      <c r="CW29" s="18"/>
      <c r="CX29" s="18"/>
      <c r="CY29" s="18"/>
      <c r="CZ29" s="18"/>
      <c r="DA29" s="18"/>
      <c r="DB29" s="18">
        <f>0.427/1000</f>
        <v>4.2699999999999997E-4</v>
      </c>
      <c r="DC29" s="18"/>
      <c r="DD29" s="18"/>
      <c r="DE29" s="18"/>
      <c r="DF29" s="18"/>
      <c r="DG29" s="18"/>
      <c r="DH29" s="18"/>
      <c r="DI29" s="18"/>
      <c r="DJ29" s="18"/>
      <c r="DK29" s="18"/>
      <c r="DL29" s="18"/>
      <c r="DM29" s="18"/>
      <c r="DN29" s="18"/>
      <c r="DO29" s="18"/>
      <c r="DP29" s="18"/>
      <c r="DQ29" s="18"/>
      <c r="DR29" s="18"/>
      <c r="DS29" s="18"/>
      <c r="DT29" s="18"/>
      <c r="DU29" s="18"/>
      <c r="DV29" s="18"/>
      <c r="DW29" s="18"/>
      <c r="DX29" s="18"/>
      <c r="DY29" s="18"/>
      <c r="DZ29" s="18"/>
      <c r="EA29" s="18"/>
      <c r="EB29" s="18"/>
      <c r="EC29" s="18"/>
      <c r="ED29" s="18">
        <f t="shared" si="0"/>
        <v>4.4300000000000003E-4</v>
      </c>
      <c r="EE29" s="18"/>
      <c r="EF29" s="18"/>
      <c r="EG29" s="18"/>
      <c r="EH29" s="18"/>
      <c r="EI29" s="18"/>
      <c r="EJ29" s="18"/>
      <c r="EK29" s="18"/>
      <c r="EL29" s="18"/>
      <c r="EM29" s="18"/>
      <c r="EN29" s="18"/>
      <c r="EO29" s="18"/>
      <c r="EP29" s="18"/>
      <c r="EQ29" s="18"/>
      <c r="ER29" s="18"/>
      <c r="ES29" s="18"/>
      <c r="ET29" s="18"/>
      <c r="EU29" s="18"/>
      <c r="EV29" s="18"/>
      <c r="EW29" s="18"/>
      <c r="EX29" s="18"/>
      <c r="EY29" s="18"/>
      <c r="EZ29" s="18"/>
      <c r="FA29" s="18"/>
      <c r="FB29" s="18"/>
      <c r="FC29" s="18"/>
      <c r="FD29" s="18"/>
      <c r="FE29" s="18"/>
    </row>
    <row r="30" spans="1:161" s="16" customFormat="1" ht="30" customHeight="1" x14ac:dyDescent="0.2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22" t="s">
        <v>43</v>
      </c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 t="s">
        <v>44</v>
      </c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3" t="s">
        <v>21</v>
      </c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18">
        <f>22.75/1000</f>
        <v>2.2749999999999999E-2</v>
      </c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18"/>
      <c r="CS30" s="18"/>
      <c r="CT30" s="18"/>
      <c r="CU30" s="18"/>
      <c r="CV30" s="18"/>
      <c r="CW30" s="18"/>
      <c r="CX30" s="18"/>
      <c r="CY30" s="18"/>
      <c r="CZ30" s="18"/>
      <c r="DA30" s="18"/>
      <c r="DB30" s="18">
        <f>18.678/1000</f>
        <v>1.8678E-2</v>
      </c>
      <c r="DC30" s="18"/>
      <c r="DD30" s="18"/>
      <c r="DE30" s="18"/>
      <c r="DF30" s="18"/>
      <c r="DG30" s="18"/>
      <c r="DH30" s="18"/>
      <c r="DI30" s="18"/>
      <c r="DJ30" s="18"/>
      <c r="DK30" s="18"/>
      <c r="DL30" s="18"/>
      <c r="DM30" s="18"/>
      <c r="DN30" s="18"/>
      <c r="DO30" s="18"/>
      <c r="DP30" s="18"/>
      <c r="DQ30" s="18"/>
      <c r="DR30" s="18"/>
      <c r="DS30" s="18"/>
      <c r="DT30" s="18"/>
      <c r="DU30" s="18"/>
      <c r="DV30" s="18"/>
      <c r="DW30" s="18"/>
      <c r="DX30" s="18"/>
      <c r="DY30" s="18"/>
      <c r="DZ30" s="18"/>
      <c r="EA30" s="18"/>
      <c r="EB30" s="18"/>
      <c r="EC30" s="18"/>
      <c r="ED30" s="18">
        <f t="shared" si="0"/>
        <v>4.0719999999999992E-3</v>
      </c>
      <c r="EE30" s="18"/>
      <c r="EF30" s="18"/>
      <c r="EG30" s="18"/>
      <c r="EH30" s="18"/>
      <c r="EI30" s="18"/>
      <c r="EJ30" s="18"/>
      <c r="EK30" s="18"/>
      <c r="EL30" s="18"/>
      <c r="EM30" s="18"/>
      <c r="EN30" s="18"/>
      <c r="EO30" s="18"/>
      <c r="EP30" s="18"/>
      <c r="EQ30" s="18"/>
      <c r="ER30" s="18"/>
      <c r="ES30" s="18"/>
      <c r="ET30" s="18"/>
      <c r="EU30" s="18"/>
      <c r="EV30" s="18"/>
      <c r="EW30" s="18"/>
      <c r="EX30" s="18"/>
      <c r="EY30" s="18"/>
      <c r="EZ30" s="18"/>
      <c r="FA30" s="18"/>
      <c r="FB30" s="18"/>
      <c r="FC30" s="18"/>
      <c r="FD30" s="18"/>
      <c r="FE30" s="18"/>
    </row>
    <row r="31" spans="1:161" s="16" customFormat="1" ht="29.25" customHeight="1" x14ac:dyDescent="0.2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22" t="s">
        <v>45</v>
      </c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 t="s">
        <v>46</v>
      </c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3" t="s">
        <v>36</v>
      </c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18">
        <f>14/1000</f>
        <v>1.4E-2</v>
      </c>
      <c r="CD31" s="18"/>
      <c r="CE31" s="18"/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18"/>
      <c r="CS31" s="18"/>
      <c r="CT31" s="18"/>
      <c r="CU31" s="18"/>
      <c r="CV31" s="18"/>
      <c r="CW31" s="18"/>
      <c r="CX31" s="18"/>
      <c r="CY31" s="18"/>
      <c r="CZ31" s="18"/>
      <c r="DA31" s="18"/>
      <c r="DB31" s="18">
        <f>11.809/1000</f>
        <v>1.1809E-2</v>
      </c>
      <c r="DC31" s="18"/>
      <c r="DD31" s="18"/>
      <c r="DE31" s="18"/>
      <c r="DF31" s="18"/>
      <c r="DG31" s="18"/>
      <c r="DH31" s="18"/>
      <c r="DI31" s="18"/>
      <c r="DJ31" s="18"/>
      <c r="DK31" s="18"/>
      <c r="DL31" s="18"/>
      <c r="DM31" s="18"/>
      <c r="DN31" s="18"/>
      <c r="DO31" s="18"/>
      <c r="DP31" s="18"/>
      <c r="DQ31" s="18"/>
      <c r="DR31" s="18"/>
      <c r="DS31" s="18"/>
      <c r="DT31" s="18"/>
      <c r="DU31" s="18"/>
      <c r="DV31" s="18"/>
      <c r="DW31" s="18"/>
      <c r="DX31" s="18"/>
      <c r="DY31" s="18"/>
      <c r="DZ31" s="18"/>
      <c r="EA31" s="18"/>
      <c r="EB31" s="18"/>
      <c r="EC31" s="18"/>
      <c r="ED31" s="18">
        <f t="shared" si="0"/>
        <v>2.1910000000000002E-3</v>
      </c>
      <c r="EE31" s="18"/>
      <c r="EF31" s="18"/>
      <c r="EG31" s="18"/>
      <c r="EH31" s="18"/>
      <c r="EI31" s="18"/>
      <c r="EJ31" s="18"/>
      <c r="EK31" s="18"/>
      <c r="EL31" s="18"/>
      <c r="EM31" s="18"/>
      <c r="EN31" s="18"/>
      <c r="EO31" s="18"/>
      <c r="EP31" s="18"/>
      <c r="EQ31" s="18"/>
      <c r="ER31" s="18"/>
      <c r="ES31" s="18"/>
      <c r="ET31" s="18"/>
      <c r="EU31" s="18"/>
      <c r="EV31" s="18"/>
      <c r="EW31" s="18"/>
      <c r="EX31" s="18"/>
      <c r="EY31" s="18"/>
      <c r="EZ31" s="18"/>
      <c r="FA31" s="18"/>
      <c r="FB31" s="18"/>
      <c r="FC31" s="18"/>
      <c r="FD31" s="18"/>
      <c r="FE31" s="18"/>
    </row>
    <row r="32" spans="1:161" s="16" customFormat="1" ht="16.5" customHeight="1" x14ac:dyDescent="0.2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0" t="s">
        <v>47</v>
      </c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22" t="s">
        <v>48</v>
      </c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3" t="s">
        <v>42</v>
      </c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18">
        <f>0.87/1000</f>
        <v>8.7000000000000001E-4</v>
      </c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  <c r="CU32" s="18"/>
      <c r="CV32" s="18"/>
      <c r="CW32" s="18"/>
      <c r="CX32" s="18"/>
      <c r="CY32" s="18"/>
      <c r="CZ32" s="18"/>
      <c r="DA32" s="18"/>
      <c r="DB32" s="18">
        <f>0.575/1000</f>
        <v>5.7499999999999999E-4</v>
      </c>
      <c r="DC32" s="18"/>
      <c r="DD32" s="18"/>
      <c r="DE32" s="18"/>
      <c r="DF32" s="18"/>
      <c r="DG32" s="18"/>
      <c r="DH32" s="18"/>
      <c r="DI32" s="18"/>
      <c r="DJ32" s="18"/>
      <c r="DK32" s="18"/>
      <c r="DL32" s="18"/>
      <c r="DM32" s="18"/>
      <c r="DN32" s="18"/>
      <c r="DO32" s="18"/>
      <c r="DP32" s="18"/>
      <c r="DQ32" s="18"/>
      <c r="DR32" s="18"/>
      <c r="DS32" s="18"/>
      <c r="DT32" s="18"/>
      <c r="DU32" s="18"/>
      <c r="DV32" s="18"/>
      <c r="DW32" s="18"/>
      <c r="DX32" s="18"/>
      <c r="DY32" s="18"/>
      <c r="DZ32" s="18"/>
      <c r="EA32" s="18"/>
      <c r="EB32" s="18"/>
      <c r="EC32" s="18"/>
      <c r="ED32" s="18">
        <f t="shared" si="0"/>
        <v>2.9500000000000001E-4</v>
      </c>
      <c r="EE32" s="18"/>
      <c r="EF32" s="18"/>
      <c r="EG32" s="18"/>
      <c r="EH32" s="18"/>
      <c r="EI32" s="18"/>
      <c r="EJ32" s="18"/>
      <c r="EK32" s="18"/>
      <c r="EL32" s="18"/>
      <c r="EM32" s="18"/>
      <c r="EN32" s="18"/>
      <c r="EO32" s="18"/>
      <c r="EP32" s="18"/>
      <c r="EQ32" s="18"/>
      <c r="ER32" s="18"/>
      <c r="ES32" s="18"/>
      <c r="ET32" s="18"/>
      <c r="EU32" s="18"/>
      <c r="EV32" s="18"/>
      <c r="EW32" s="18"/>
      <c r="EX32" s="18"/>
      <c r="EY32" s="18"/>
      <c r="EZ32" s="18"/>
      <c r="FA32" s="18"/>
      <c r="FB32" s="18"/>
      <c r="FC32" s="18"/>
      <c r="FD32" s="18"/>
      <c r="FE32" s="18"/>
    </row>
    <row r="33" spans="1:161" s="16" customFormat="1" ht="16.5" customHeight="1" x14ac:dyDescent="0.2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30" t="s">
        <v>40</v>
      </c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22" t="s">
        <v>49</v>
      </c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3" t="s">
        <v>42</v>
      </c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18">
        <f>1.2/1000</f>
        <v>1.1999999999999999E-3</v>
      </c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  <c r="CT33" s="18"/>
      <c r="CU33" s="18"/>
      <c r="CV33" s="18"/>
      <c r="CW33" s="18"/>
      <c r="CX33" s="18"/>
      <c r="CY33" s="18"/>
      <c r="CZ33" s="18"/>
      <c r="DA33" s="18"/>
      <c r="DB33" s="18">
        <f>0.034/1000</f>
        <v>3.4E-5</v>
      </c>
      <c r="DC33" s="18"/>
      <c r="DD33" s="18"/>
      <c r="DE33" s="18"/>
      <c r="DF33" s="18"/>
      <c r="DG33" s="18"/>
      <c r="DH33" s="18"/>
      <c r="DI33" s="18"/>
      <c r="DJ33" s="18"/>
      <c r="DK33" s="18"/>
      <c r="DL33" s="18"/>
      <c r="DM33" s="18"/>
      <c r="DN33" s="18"/>
      <c r="DO33" s="18"/>
      <c r="DP33" s="18"/>
      <c r="DQ33" s="18"/>
      <c r="DR33" s="18"/>
      <c r="DS33" s="18"/>
      <c r="DT33" s="18"/>
      <c r="DU33" s="18"/>
      <c r="DV33" s="18"/>
      <c r="DW33" s="18"/>
      <c r="DX33" s="18"/>
      <c r="DY33" s="18"/>
      <c r="DZ33" s="18"/>
      <c r="EA33" s="18"/>
      <c r="EB33" s="18"/>
      <c r="EC33" s="18"/>
      <c r="ED33" s="18">
        <f t="shared" si="0"/>
        <v>1.1659999999999999E-3</v>
      </c>
      <c r="EE33" s="18"/>
      <c r="EF33" s="18"/>
      <c r="EG33" s="18"/>
      <c r="EH33" s="18"/>
      <c r="EI33" s="18"/>
      <c r="EJ33" s="18"/>
      <c r="EK33" s="18"/>
      <c r="EL33" s="18"/>
      <c r="EM33" s="18"/>
      <c r="EN33" s="18"/>
      <c r="EO33" s="18"/>
      <c r="EP33" s="18"/>
      <c r="EQ33" s="18"/>
      <c r="ER33" s="18"/>
      <c r="ES33" s="18"/>
      <c r="ET33" s="18"/>
      <c r="EU33" s="18"/>
      <c r="EV33" s="18"/>
      <c r="EW33" s="18"/>
      <c r="EX33" s="18"/>
      <c r="EY33" s="18"/>
      <c r="EZ33" s="18"/>
      <c r="FA33" s="18"/>
      <c r="FB33" s="18"/>
      <c r="FC33" s="18"/>
      <c r="FD33" s="18"/>
      <c r="FE33" s="18"/>
    </row>
    <row r="34" spans="1:161" s="16" customFormat="1" ht="16.5" customHeight="1" x14ac:dyDescent="0.2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0" t="s">
        <v>50</v>
      </c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22" t="s">
        <v>51</v>
      </c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3" t="s">
        <v>42</v>
      </c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18">
        <f>0.87/1000</f>
        <v>8.7000000000000001E-4</v>
      </c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18"/>
      <c r="CS34" s="18"/>
      <c r="CT34" s="18"/>
      <c r="CU34" s="18"/>
      <c r="CV34" s="18"/>
      <c r="CW34" s="18"/>
      <c r="CX34" s="18"/>
      <c r="CY34" s="18"/>
      <c r="CZ34" s="18"/>
      <c r="DA34" s="18"/>
      <c r="DB34" s="18">
        <f>0.87/1000</f>
        <v>8.7000000000000001E-4</v>
      </c>
      <c r="DC34" s="18"/>
      <c r="DD34" s="18"/>
      <c r="DE34" s="18"/>
      <c r="DF34" s="18"/>
      <c r="DG34" s="18"/>
      <c r="DH34" s="18"/>
      <c r="DI34" s="18"/>
      <c r="DJ34" s="18"/>
      <c r="DK34" s="18"/>
      <c r="DL34" s="18"/>
      <c r="DM34" s="18"/>
      <c r="DN34" s="18"/>
      <c r="DO34" s="18"/>
      <c r="DP34" s="18"/>
      <c r="DQ34" s="18"/>
      <c r="DR34" s="18"/>
      <c r="DS34" s="18"/>
      <c r="DT34" s="18"/>
      <c r="DU34" s="18"/>
      <c r="DV34" s="18"/>
      <c r="DW34" s="18"/>
      <c r="DX34" s="18"/>
      <c r="DY34" s="18"/>
      <c r="DZ34" s="18"/>
      <c r="EA34" s="18"/>
      <c r="EB34" s="18"/>
      <c r="EC34" s="18"/>
      <c r="ED34" s="18">
        <f t="shared" si="0"/>
        <v>0</v>
      </c>
      <c r="EE34" s="18"/>
      <c r="EF34" s="18"/>
      <c r="EG34" s="18"/>
      <c r="EH34" s="18"/>
      <c r="EI34" s="18"/>
      <c r="EJ34" s="18"/>
      <c r="EK34" s="18"/>
      <c r="EL34" s="18"/>
      <c r="EM34" s="18"/>
      <c r="EN34" s="18"/>
      <c r="EO34" s="18"/>
      <c r="EP34" s="18"/>
      <c r="EQ34" s="18"/>
      <c r="ER34" s="18"/>
      <c r="ES34" s="18"/>
      <c r="ET34" s="18"/>
      <c r="EU34" s="18"/>
      <c r="EV34" s="18"/>
      <c r="EW34" s="18"/>
      <c r="EX34" s="18"/>
      <c r="EY34" s="18"/>
      <c r="EZ34" s="18"/>
      <c r="FA34" s="18"/>
      <c r="FB34" s="18"/>
      <c r="FC34" s="18"/>
      <c r="FD34" s="18"/>
      <c r="FE34" s="18"/>
    </row>
    <row r="35" spans="1:161" s="16" customFormat="1" ht="16.5" customHeight="1" x14ac:dyDescent="0.2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30" t="s">
        <v>52</v>
      </c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22" t="s">
        <v>53</v>
      </c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3" t="s">
        <v>36</v>
      </c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18">
        <f>1.73/1000</f>
        <v>1.73E-3</v>
      </c>
      <c r="CD35" s="18"/>
      <c r="CE35" s="18"/>
      <c r="CF35" s="18"/>
      <c r="CG35" s="18"/>
      <c r="CH35" s="18"/>
      <c r="CI35" s="18"/>
      <c r="CJ35" s="18"/>
      <c r="CK35" s="18"/>
      <c r="CL35" s="18"/>
      <c r="CM35" s="18"/>
      <c r="CN35" s="18"/>
      <c r="CO35" s="18"/>
      <c r="CP35" s="18"/>
      <c r="CQ35" s="18"/>
      <c r="CR35" s="18"/>
      <c r="CS35" s="18"/>
      <c r="CT35" s="18"/>
      <c r="CU35" s="18"/>
      <c r="CV35" s="18"/>
      <c r="CW35" s="18"/>
      <c r="CX35" s="18"/>
      <c r="CY35" s="18"/>
      <c r="CZ35" s="18"/>
      <c r="DA35" s="18"/>
      <c r="DB35" s="18">
        <f>1.371/1000</f>
        <v>1.371E-3</v>
      </c>
      <c r="DC35" s="18"/>
      <c r="DD35" s="18"/>
      <c r="DE35" s="18"/>
      <c r="DF35" s="18"/>
      <c r="DG35" s="18"/>
      <c r="DH35" s="18"/>
      <c r="DI35" s="18"/>
      <c r="DJ35" s="18"/>
      <c r="DK35" s="18"/>
      <c r="DL35" s="18"/>
      <c r="DM35" s="18"/>
      <c r="DN35" s="18"/>
      <c r="DO35" s="18"/>
      <c r="DP35" s="18"/>
      <c r="DQ35" s="18"/>
      <c r="DR35" s="18"/>
      <c r="DS35" s="18"/>
      <c r="DT35" s="18"/>
      <c r="DU35" s="18"/>
      <c r="DV35" s="18"/>
      <c r="DW35" s="18"/>
      <c r="DX35" s="18"/>
      <c r="DY35" s="18"/>
      <c r="DZ35" s="18"/>
      <c r="EA35" s="18"/>
      <c r="EB35" s="18"/>
      <c r="EC35" s="18"/>
      <c r="ED35" s="18">
        <f t="shared" si="0"/>
        <v>3.5899999999999994E-4</v>
      </c>
      <c r="EE35" s="18"/>
      <c r="EF35" s="18"/>
      <c r="EG35" s="18"/>
      <c r="EH35" s="18"/>
      <c r="EI35" s="18"/>
      <c r="EJ35" s="18"/>
      <c r="EK35" s="18"/>
      <c r="EL35" s="18"/>
      <c r="EM35" s="18"/>
      <c r="EN35" s="18"/>
      <c r="EO35" s="18"/>
      <c r="EP35" s="18"/>
      <c r="EQ35" s="18"/>
      <c r="ER35" s="18"/>
      <c r="ES35" s="18"/>
      <c r="ET35" s="18"/>
      <c r="EU35" s="18"/>
      <c r="EV35" s="18"/>
      <c r="EW35" s="18"/>
      <c r="EX35" s="18"/>
      <c r="EY35" s="18"/>
      <c r="EZ35" s="18"/>
      <c r="FA35" s="18"/>
      <c r="FB35" s="18"/>
      <c r="FC35" s="18"/>
      <c r="FD35" s="18"/>
      <c r="FE35" s="18"/>
    </row>
    <row r="36" spans="1:161" s="16" customFormat="1" ht="16.5" customHeight="1" x14ac:dyDescent="0.2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30" t="s">
        <v>40</v>
      </c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22" t="s">
        <v>54</v>
      </c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3" t="s">
        <v>42</v>
      </c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18">
        <f>1.03/1000</f>
        <v>1.0300000000000001E-3</v>
      </c>
      <c r="CD36" s="18"/>
      <c r="CE36" s="18"/>
      <c r="CF36" s="18"/>
      <c r="CG36" s="18"/>
      <c r="CH36" s="18"/>
      <c r="CI36" s="18"/>
      <c r="CJ36" s="18"/>
      <c r="CK36" s="18"/>
      <c r="CL36" s="18"/>
      <c r="CM36" s="18"/>
      <c r="CN36" s="18"/>
      <c r="CO36" s="18"/>
      <c r="CP36" s="18"/>
      <c r="CQ36" s="18"/>
      <c r="CR36" s="18"/>
      <c r="CS36" s="18"/>
      <c r="CT36" s="18"/>
      <c r="CU36" s="18"/>
      <c r="CV36" s="18"/>
      <c r="CW36" s="18"/>
      <c r="CX36" s="18"/>
      <c r="CY36" s="18"/>
      <c r="CZ36" s="18"/>
      <c r="DA36" s="18"/>
      <c r="DB36" s="18">
        <f>0.433/1000</f>
        <v>4.3300000000000001E-4</v>
      </c>
      <c r="DC36" s="18"/>
      <c r="DD36" s="18"/>
      <c r="DE36" s="18"/>
      <c r="DF36" s="18"/>
      <c r="DG36" s="18"/>
      <c r="DH36" s="18"/>
      <c r="DI36" s="18"/>
      <c r="DJ36" s="18"/>
      <c r="DK36" s="18"/>
      <c r="DL36" s="18"/>
      <c r="DM36" s="18"/>
      <c r="DN36" s="18"/>
      <c r="DO36" s="18"/>
      <c r="DP36" s="18"/>
      <c r="DQ36" s="18"/>
      <c r="DR36" s="18"/>
      <c r="DS36" s="18"/>
      <c r="DT36" s="18"/>
      <c r="DU36" s="18"/>
      <c r="DV36" s="18"/>
      <c r="DW36" s="18"/>
      <c r="DX36" s="18"/>
      <c r="DY36" s="18"/>
      <c r="DZ36" s="18"/>
      <c r="EA36" s="18"/>
      <c r="EB36" s="18"/>
      <c r="EC36" s="18"/>
      <c r="ED36" s="18">
        <f t="shared" si="0"/>
        <v>5.9700000000000009E-4</v>
      </c>
      <c r="EE36" s="18"/>
      <c r="EF36" s="18"/>
      <c r="EG36" s="18"/>
      <c r="EH36" s="18"/>
      <c r="EI36" s="18"/>
      <c r="EJ36" s="18"/>
      <c r="EK36" s="18"/>
      <c r="EL36" s="18"/>
      <c r="EM36" s="18"/>
      <c r="EN36" s="18"/>
      <c r="EO36" s="18"/>
      <c r="EP36" s="18"/>
      <c r="EQ36" s="18"/>
      <c r="ER36" s="18"/>
      <c r="ES36" s="18"/>
      <c r="ET36" s="18"/>
      <c r="EU36" s="18"/>
      <c r="EV36" s="18"/>
      <c r="EW36" s="18"/>
      <c r="EX36" s="18"/>
      <c r="EY36" s="18"/>
      <c r="EZ36" s="18"/>
      <c r="FA36" s="18"/>
      <c r="FB36" s="18"/>
      <c r="FC36" s="18"/>
      <c r="FD36" s="18"/>
      <c r="FE36" s="18"/>
    </row>
    <row r="37" spans="1:161" s="16" customFormat="1" ht="16.5" customHeight="1" x14ac:dyDescent="0.2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30" t="s">
        <v>52</v>
      </c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22" t="s">
        <v>55</v>
      </c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3" t="s">
        <v>42</v>
      </c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18">
        <f>0.94/1000</f>
        <v>9.3999999999999997E-4</v>
      </c>
      <c r="CD37" s="18"/>
      <c r="CE37" s="18"/>
      <c r="CF37" s="18"/>
      <c r="CG37" s="18"/>
      <c r="CH37" s="18"/>
      <c r="CI37" s="18"/>
      <c r="CJ37" s="18"/>
      <c r="CK37" s="18"/>
      <c r="CL37" s="18"/>
      <c r="CM37" s="18"/>
      <c r="CN37" s="18"/>
      <c r="CO37" s="18"/>
      <c r="CP37" s="18"/>
      <c r="CQ37" s="18"/>
      <c r="CR37" s="18"/>
      <c r="CS37" s="18"/>
      <c r="CT37" s="18"/>
      <c r="CU37" s="18"/>
      <c r="CV37" s="18"/>
      <c r="CW37" s="18"/>
      <c r="CX37" s="18"/>
      <c r="CY37" s="18"/>
      <c r="CZ37" s="18"/>
      <c r="DA37" s="18"/>
      <c r="DB37" s="18">
        <f>0.341/1000</f>
        <v>3.4100000000000005E-4</v>
      </c>
      <c r="DC37" s="18"/>
      <c r="DD37" s="18"/>
      <c r="DE37" s="18"/>
      <c r="DF37" s="18"/>
      <c r="DG37" s="18"/>
      <c r="DH37" s="18"/>
      <c r="DI37" s="18"/>
      <c r="DJ37" s="18"/>
      <c r="DK37" s="18"/>
      <c r="DL37" s="18"/>
      <c r="DM37" s="18"/>
      <c r="DN37" s="18"/>
      <c r="DO37" s="18"/>
      <c r="DP37" s="18"/>
      <c r="DQ37" s="18"/>
      <c r="DR37" s="18"/>
      <c r="DS37" s="18"/>
      <c r="DT37" s="18"/>
      <c r="DU37" s="18"/>
      <c r="DV37" s="18"/>
      <c r="DW37" s="18"/>
      <c r="DX37" s="18"/>
      <c r="DY37" s="18"/>
      <c r="DZ37" s="18"/>
      <c r="EA37" s="18"/>
      <c r="EB37" s="18"/>
      <c r="EC37" s="18"/>
      <c r="ED37" s="18">
        <f t="shared" si="0"/>
        <v>5.9899999999999992E-4</v>
      </c>
      <c r="EE37" s="18"/>
      <c r="EF37" s="18"/>
      <c r="EG37" s="18"/>
      <c r="EH37" s="18"/>
      <c r="EI37" s="18"/>
      <c r="EJ37" s="18"/>
      <c r="EK37" s="18"/>
      <c r="EL37" s="18"/>
      <c r="EM37" s="18"/>
      <c r="EN37" s="18"/>
      <c r="EO37" s="18"/>
      <c r="EP37" s="18"/>
      <c r="EQ37" s="18"/>
      <c r="ER37" s="18"/>
      <c r="ES37" s="18"/>
      <c r="ET37" s="18"/>
      <c r="EU37" s="18"/>
      <c r="EV37" s="18"/>
      <c r="EW37" s="18"/>
      <c r="EX37" s="18"/>
      <c r="EY37" s="18"/>
      <c r="EZ37" s="18"/>
      <c r="FA37" s="18"/>
      <c r="FB37" s="18"/>
      <c r="FC37" s="18"/>
      <c r="FD37" s="18"/>
      <c r="FE37" s="18"/>
    </row>
    <row r="38" spans="1:161" s="16" customFormat="1" ht="16.5" customHeight="1" x14ac:dyDescent="0.2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30" t="s">
        <v>52</v>
      </c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22" t="s">
        <v>56</v>
      </c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3" t="s">
        <v>21</v>
      </c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18">
        <f>26.705/1000</f>
        <v>2.6705E-2</v>
      </c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  <c r="CU38" s="18"/>
      <c r="CV38" s="18"/>
      <c r="CW38" s="18"/>
      <c r="CX38" s="18"/>
      <c r="CY38" s="18"/>
      <c r="CZ38" s="18"/>
      <c r="DA38" s="18"/>
      <c r="DB38" s="18">
        <f>15.668/1000</f>
        <v>1.5667999999999998E-2</v>
      </c>
      <c r="DC38" s="18"/>
      <c r="DD38" s="18"/>
      <c r="DE38" s="18"/>
      <c r="DF38" s="18"/>
      <c r="DG38" s="18"/>
      <c r="DH38" s="18"/>
      <c r="DI38" s="18"/>
      <c r="DJ38" s="18"/>
      <c r="DK38" s="18"/>
      <c r="DL38" s="18"/>
      <c r="DM38" s="18"/>
      <c r="DN38" s="18"/>
      <c r="DO38" s="18"/>
      <c r="DP38" s="18"/>
      <c r="DQ38" s="18"/>
      <c r="DR38" s="18"/>
      <c r="DS38" s="18"/>
      <c r="DT38" s="18"/>
      <c r="DU38" s="18"/>
      <c r="DV38" s="18"/>
      <c r="DW38" s="18"/>
      <c r="DX38" s="18"/>
      <c r="DY38" s="18"/>
      <c r="DZ38" s="18"/>
      <c r="EA38" s="18"/>
      <c r="EB38" s="18"/>
      <c r="EC38" s="18"/>
      <c r="ED38" s="18">
        <f t="shared" si="0"/>
        <v>1.1037000000000002E-2</v>
      </c>
      <c r="EE38" s="18"/>
      <c r="EF38" s="18"/>
      <c r="EG38" s="18"/>
      <c r="EH38" s="18"/>
      <c r="EI38" s="18"/>
      <c r="EJ38" s="18"/>
      <c r="EK38" s="18"/>
      <c r="EL38" s="18"/>
      <c r="EM38" s="18"/>
      <c r="EN38" s="18"/>
      <c r="EO38" s="18"/>
      <c r="EP38" s="18"/>
      <c r="EQ38" s="18"/>
      <c r="ER38" s="18"/>
      <c r="ES38" s="18"/>
      <c r="ET38" s="18"/>
      <c r="EU38" s="18"/>
      <c r="EV38" s="18"/>
      <c r="EW38" s="18"/>
      <c r="EX38" s="18"/>
      <c r="EY38" s="18"/>
      <c r="EZ38" s="18"/>
      <c r="FA38" s="18"/>
      <c r="FB38" s="18"/>
      <c r="FC38" s="18"/>
      <c r="FD38" s="18"/>
      <c r="FE38" s="18"/>
    </row>
    <row r="39" spans="1:161" s="16" customFormat="1" ht="16.5" customHeight="1" x14ac:dyDescent="0.2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30" t="s">
        <v>57</v>
      </c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4" t="s">
        <v>58</v>
      </c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  <c r="BI39" s="35"/>
      <c r="BJ39" s="36"/>
      <c r="BK39" s="23" t="s">
        <v>36</v>
      </c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18">
        <f>3/1000</f>
        <v>3.0000000000000001E-3</v>
      </c>
      <c r="CD39" s="18"/>
      <c r="CE39" s="18"/>
      <c r="CF39" s="18"/>
      <c r="CG39" s="18"/>
      <c r="CH39" s="18"/>
      <c r="CI39" s="18"/>
      <c r="CJ39" s="18"/>
      <c r="CK39" s="18"/>
      <c r="CL39" s="18"/>
      <c r="CM39" s="18"/>
      <c r="CN39" s="18"/>
      <c r="CO39" s="18"/>
      <c r="CP39" s="18"/>
      <c r="CQ39" s="18"/>
      <c r="CR39" s="18"/>
      <c r="CS39" s="18"/>
      <c r="CT39" s="18"/>
      <c r="CU39" s="18"/>
      <c r="CV39" s="18"/>
      <c r="CW39" s="18"/>
      <c r="CX39" s="18"/>
      <c r="CY39" s="18"/>
      <c r="CZ39" s="18"/>
      <c r="DA39" s="18"/>
      <c r="DB39" s="18">
        <f>1.75/1000</f>
        <v>1.75E-3</v>
      </c>
      <c r="DC39" s="18"/>
      <c r="DD39" s="18"/>
      <c r="DE39" s="18"/>
      <c r="DF39" s="18"/>
      <c r="DG39" s="18"/>
      <c r="DH39" s="18"/>
      <c r="DI39" s="18"/>
      <c r="DJ39" s="18"/>
      <c r="DK39" s="18"/>
      <c r="DL39" s="18"/>
      <c r="DM39" s="18"/>
      <c r="DN39" s="18"/>
      <c r="DO39" s="18"/>
      <c r="DP39" s="18"/>
      <c r="DQ39" s="18"/>
      <c r="DR39" s="18"/>
      <c r="DS39" s="18"/>
      <c r="DT39" s="18"/>
      <c r="DU39" s="18"/>
      <c r="DV39" s="18"/>
      <c r="DW39" s="18"/>
      <c r="DX39" s="18"/>
      <c r="DY39" s="18"/>
      <c r="DZ39" s="18"/>
      <c r="EA39" s="18"/>
      <c r="EB39" s="18"/>
      <c r="EC39" s="18"/>
      <c r="ED39" s="18">
        <f t="shared" si="0"/>
        <v>1.25E-3</v>
      </c>
      <c r="EE39" s="18"/>
      <c r="EF39" s="18"/>
      <c r="EG39" s="18"/>
      <c r="EH39" s="18"/>
      <c r="EI39" s="18"/>
      <c r="EJ39" s="18"/>
      <c r="EK39" s="18"/>
      <c r="EL39" s="18"/>
      <c r="EM39" s="18"/>
      <c r="EN39" s="18"/>
      <c r="EO39" s="18"/>
      <c r="EP39" s="18"/>
      <c r="EQ39" s="18"/>
      <c r="ER39" s="18"/>
      <c r="ES39" s="18"/>
      <c r="ET39" s="18"/>
      <c r="EU39" s="18"/>
      <c r="EV39" s="18"/>
      <c r="EW39" s="18"/>
      <c r="EX39" s="18"/>
      <c r="EY39" s="18"/>
      <c r="EZ39" s="18"/>
      <c r="FA39" s="18"/>
      <c r="FB39" s="18"/>
      <c r="FC39" s="18"/>
      <c r="FD39" s="18"/>
      <c r="FE39" s="18"/>
    </row>
    <row r="40" spans="1:161" s="16" customFormat="1" ht="16.5" customHeight="1" x14ac:dyDescent="0.2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30" t="s">
        <v>59</v>
      </c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27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  <c r="BI40" s="28"/>
      <c r="BJ40" s="29"/>
      <c r="BK40" s="23" t="s">
        <v>36</v>
      </c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18">
        <f>3/1000</f>
        <v>3.0000000000000001E-3</v>
      </c>
      <c r="CD40" s="18"/>
      <c r="CE40" s="18"/>
      <c r="CF40" s="18"/>
      <c r="CG40" s="18"/>
      <c r="CH40" s="18"/>
      <c r="CI40" s="18"/>
      <c r="CJ40" s="18"/>
      <c r="CK40" s="18"/>
      <c r="CL40" s="18"/>
      <c r="CM40" s="18"/>
      <c r="CN40" s="18"/>
      <c r="CO40" s="18"/>
      <c r="CP40" s="18"/>
      <c r="CQ40" s="18"/>
      <c r="CR40" s="18"/>
      <c r="CS40" s="18"/>
      <c r="CT40" s="18"/>
      <c r="CU40" s="18"/>
      <c r="CV40" s="18"/>
      <c r="CW40" s="18"/>
      <c r="CX40" s="18"/>
      <c r="CY40" s="18"/>
      <c r="CZ40" s="18"/>
      <c r="DA40" s="18"/>
      <c r="DB40" s="18">
        <f>2.669/1000</f>
        <v>2.6689999999999999E-3</v>
      </c>
      <c r="DC40" s="18"/>
      <c r="DD40" s="18"/>
      <c r="DE40" s="18"/>
      <c r="DF40" s="18"/>
      <c r="DG40" s="18"/>
      <c r="DH40" s="18"/>
      <c r="DI40" s="18"/>
      <c r="DJ40" s="18"/>
      <c r="DK40" s="18"/>
      <c r="DL40" s="18"/>
      <c r="DM40" s="18"/>
      <c r="DN40" s="18"/>
      <c r="DO40" s="18"/>
      <c r="DP40" s="18"/>
      <c r="DQ40" s="18"/>
      <c r="DR40" s="18"/>
      <c r="DS40" s="18"/>
      <c r="DT40" s="18"/>
      <c r="DU40" s="18"/>
      <c r="DV40" s="18"/>
      <c r="DW40" s="18"/>
      <c r="DX40" s="18"/>
      <c r="DY40" s="18"/>
      <c r="DZ40" s="18"/>
      <c r="EA40" s="18"/>
      <c r="EB40" s="18"/>
      <c r="EC40" s="18"/>
      <c r="ED40" s="18">
        <f t="shared" si="0"/>
        <v>3.3100000000000013E-4</v>
      </c>
      <c r="EE40" s="18"/>
      <c r="EF40" s="18"/>
      <c r="EG40" s="18"/>
      <c r="EH40" s="18"/>
      <c r="EI40" s="18"/>
      <c r="EJ40" s="18"/>
      <c r="EK40" s="18"/>
      <c r="EL40" s="18"/>
      <c r="EM40" s="18"/>
      <c r="EN40" s="18"/>
      <c r="EO40" s="18"/>
      <c r="EP40" s="18"/>
      <c r="EQ40" s="18"/>
      <c r="ER40" s="18"/>
      <c r="ES40" s="18"/>
      <c r="ET40" s="18"/>
      <c r="EU40" s="18"/>
      <c r="EV40" s="18"/>
      <c r="EW40" s="18"/>
      <c r="EX40" s="18"/>
      <c r="EY40" s="18"/>
      <c r="EZ40" s="18"/>
      <c r="FA40" s="18"/>
      <c r="FB40" s="18"/>
      <c r="FC40" s="18"/>
      <c r="FD40" s="18"/>
      <c r="FE40" s="18"/>
    </row>
    <row r="41" spans="1:161" s="16" customFormat="1" ht="16.5" customHeight="1" x14ac:dyDescent="0.2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30" t="s">
        <v>40</v>
      </c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22" t="s">
        <v>60</v>
      </c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3" t="s">
        <v>42</v>
      </c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18">
        <f>0.641/1000</f>
        <v>6.4099999999999997E-4</v>
      </c>
      <c r="CD41" s="18"/>
      <c r="CE41" s="18"/>
      <c r="CF41" s="18"/>
      <c r="CG41" s="18"/>
      <c r="CH41" s="18"/>
      <c r="CI41" s="18"/>
      <c r="CJ41" s="18"/>
      <c r="CK41" s="18"/>
      <c r="CL41" s="18"/>
      <c r="CM41" s="18"/>
      <c r="CN41" s="18"/>
      <c r="CO41" s="18"/>
      <c r="CP41" s="18"/>
      <c r="CQ41" s="18"/>
      <c r="CR41" s="18"/>
      <c r="CS41" s="18"/>
      <c r="CT41" s="18"/>
      <c r="CU41" s="18"/>
      <c r="CV41" s="18"/>
      <c r="CW41" s="18"/>
      <c r="CX41" s="18"/>
      <c r="CY41" s="18"/>
      <c r="CZ41" s="18"/>
      <c r="DA41" s="18"/>
      <c r="DB41" s="18">
        <f>0.359/1000</f>
        <v>3.59E-4</v>
      </c>
      <c r="DC41" s="18"/>
      <c r="DD41" s="18"/>
      <c r="DE41" s="18"/>
      <c r="DF41" s="18"/>
      <c r="DG41" s="18"/>
      <c r="DH41" s="18"/>
      <c r="DI41" s="18"/>
      <c r="DJ41" s="18"/>
      <c r="DK41" s="18"/>
      <c r="DL41" s="18"/>
      <c r="DM41" s="18"/>
      <c r="DN41" s="18"/>
      <c r="DO41" s="18"/>
      <c r="DP41" s="18"/>
      <c r="DQ41" s="18"/>
      <c r="DR41" s="18"/>
      <c r="DS41" s="18"/>
      <c r="DT41" s="18"/>
      <c r="DU41" s="18"/>
      <c r="DV41" s="18"/>
      <c r="DW41" s="18"/>
      <c r="DX41" s="18"/>
      <c r="DY41" s="18"/>
      <c r="DZ41" s="18"/>
      <c r="EA41" s="18"/>
      <c r="EB41" s="18"/>
      <c r="EC41" s="18"/>
      <c r="ED41" s="18">
        <f t="shared" si="0"/>
        <v>2.8199999999999997E-4</v>
      </c>
      <c r="EE41" s="18"/>
      <c r="EF41" s="18"/>
      <c r="EG41" s="18"/>
      <c r="EH41" s="18"/>
      <c r="EI41" s="18"/>
      <c r="EJ41" s="18"/>
      <c r="EK41" s="18"/>
      <c r="EL41" s="18"/>
      <c r="EM41" s="18"/>
      <c r="EN41" s="18"/>
      <c r="EO41" s="18"/>
      <c r="EP41" s="18"/>
      <c r="EQ41" s="18"/>
      <c r="ER41" s="18"/>
      <c r="ES41" s="18"/>
      <c r="ET41" s="18"/>
      <c r="EU41" s="18"/>
      <c r="EV41" s="18"/>
      <c r="EW41" s="18"/>
      <c r="EX41" s="18"/>
      <c r="EY41" s="18"/>
      <c r="EZ41" s="18"/>
      <c r="FA41" s="18"/>
      <c r="FB41" s="18"/>
      <c r="FC41" s="18"/>
      <c r="FD41" s="18"/>
      <c r="FE41" s="18"/>
    </row>
    <row r="42" spans="1:161" s="16" customFormat="1" ht="16.5" customHeight="1" x14ac:dyDescent="0.2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30" t="s">
        <v>61</v>
      </c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22" t="s">
        <v>62</v>
      </c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3" t="s">
        <v>36</v>
      </c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18">
        <f>1.73/1000</f>
        <v>1.73E-3</v>
      </c>
      <c r="CD42" s="18"/>
      <c r="CE42" s="18"/>
      <c r="CF42" s="18"/>
      <c r="CG42" s="18"/>
      <c r="CH42" s="18"/>
      <c r="CI42" s="18"/>
      <c r="CJ42" s="18"/>
      <c r="CK42" s="18"/>
      <c r="CL42" s="18"/>
      <c r="CM42" s="18"/>
      <c r="CN42" s="18"/>
      <c r="CO42" s="18"/>
      <c r="CP42" s="18"/>
      <c r="CQ42" s="18"/>
      <c r="CR42" s="18"/>
      <c r="CS42" s="18"/>
      <c r="CT42" s="18"/>
      <c r="CU42" s="18"/>
      <c r="CV42" s="18"/>
      <c r="CW42" s="18"/>
      <c r="CX42" s="18"/>
      <c r="CY42" s="18"/>
      <c r="CZ42" s="18"/>
      <c r="DA42" s="18"/>
      <c r="DB42" s="18">
        <f>0.867/1000</f>
        <v>8.6700000000000004E-4</v>
      </c>
      <c r="DC42" s="18"/>
      <c r="DD42" s="18"/>
      <c r="DE42" s="18"/>
      <c r="DF42" s="18"/>
      <c r="DG42" s="18"/>
      <c r="DH42" s="18"/>
      <c r="DI42" s="18"/>
      <c r="DJ42" s="18"/>
      <c r="DK42" s="18"/>
      <c r="DL42" s="18"/>
      <c r="DM42" s="18"/>
      <c r="DN42" s="18"/>
      <c r="DO42" s="18"/>
      <c r="DP42" s="18"/>
      <c r="DQ42" s="18"/>
      <c r="DR42" s="18"/>
      <c r="DS42" s="18"/>
      <c r="DT42" s="18"/>
      <c r="DU42" s="18"/>
      <c r="DV42" s="18"/>
      <c r="DW42" s="18"/>
      <c r="DX42" s="18"/>
      <c r="DY42" s="18"/>
      <c r="DZ42" s="18"/>
      <c r="EA42" s="18"/>
      <c r="EB42" s="18"/>
      <c r="EC42" s="18"/>
      <c r="ED42" s="18">
        <f t="shared" si="0"/>
        <v>8.6299999999999994E-4</v>
      </c>
      <c r="EE42" s="18"/>
      <c r="EF42" s="18"/>
      <c r="EG42" s="18"/>
      <c r="EH42" s="18"/>
      <c r="EI42" s="18"/>
      <c r="EJ42" s="18"/>
      <c r="EK42" s="18"/>
      <c r="EL42" s="18"/>
      <c r="EM42" s="18"/>
      <c r="EN42" s="18"/>
      <c r="EO42" s="18"/>
      <c r="EP42" s="18"/>
      <c r="EQ42" s="18"/>
      <c r="ER42" s="18"/>
      <c r="ES42" s="18"/>
      <c r="ET42" s="18"/>
      <c r="EU42" s="18"/>
      <c r="EV42" s="18"/>
      <c r="EW42" s="18"/>
      <c r="EX42" s="18"/>
      <c r="EY42" s="18"/>
      <c r="EZ42" s="18"/>
      <c r="FA42" s="18"/>
      <c r="FB42" s="18"/>
      <c r="FC42" s="18"/>
      <c r="FD42" s="18"/>
      <c r="FE42" s="18"/>
    </row>
    <row r="43" spans="1:161" s="16" customFormat="1" ht="16.5" customHeight="1" x14ac:dyDescent="0.2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30" t="s">
        <v>63</v>
      </c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24" t="s">
        <v>64</v>
      </c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  <c r="BE43" s="25"/>
      <c r="BF43" s="25"/>
      <c r="BG43" s="25"/>
      <c r="BH43" s="25"/>
      <c r="BI43" s="25"/>
      <c r="BJ43" s="26"/>
      <c r="BK43" s="23" t="s">
        <v>36</v>
      </c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18">
        <f>1.3/1000</f>
        <v>1.2999999999999999E-3</v>
      </c>
      <c r="CD43" s="18"/>
      <c r="CE43" s="18"/>
      <c r="CF43" s="18"/>
      <c r="CG43" s="18"/>
      <c r="CH43" s="18"/>
      <c r="CI43" s="18"/>
      <c r="CJ43" s="18"/>
      <c r="CK43" s="18"/>
      <c r="CL43" s="18"/>
      <c r="CM43" s="18"/>
      <c r="CN43" s="18"/>
      <c r="CO43" s="18"/>
      <c r="CP43" s="18"/>
      <c r="CQ43" s="18"/>
      <c r="CR43" s="18"/>
      <c r="CS43" s="18"/>
      <c r="CT43" s="18"/>
      <c r="CU43" s="18"/>
      <c r="CV43" s="18"/>
      <c r="CW43" s="18"/>
      <c r="CX43" s="18"/>
      <c r="CY43" s="18"/>
      <c r="CZ43" s="18"/>
      <c r="DA43" s="18"/>
      <c r="DB43" s="18">
        <f>0.874/1000</f>
        <v>8.7399999999999999E-4</v>
      </c>
      <c r="DC43" s="18"/>
      <c r="DD43" s="18"/>
      <c r="DE43" s="18"/>
      <c r="DF43" s="18"/>
      <c r="DG43" s="18"/>
      <c r="DH43" s="18"/>
      <c r="DI43" s="18"/>
      <c r="DJ43" s="18"/>
      <c r="DK43" s="18"/>
      <c r="DL43" s="18"/>
      <c r="DM43" s="18"/>
      <c r="DN43" s="18"/>
      <c r="DO43" s="18"/>
      <c r="DP43" s="18"/>
      <c r="DQ43" s="18"/>
      <c r="DR43" s="18"/>
      <c r="DS43" s="18"/>
      <c r="DT43" s="18"/>
      <c r="DU43" s="18"/>
      <c r="DV43" s="18"/>
      <c r="DW43" s="18"/>
      <c r="DX43" s="18"/>
      <c r="DY43" s="18"/>
      <c r="DZ43" s="18"/>
      <c r="EA43" s="18"/>
      <c r="EB43" s="18"/>
      <c r="EC43" s="18"/>
      <c r="ED43" s="18">
        <f t="shared" si="0"/>
        <v>4.2599999999999995E-4</v>
      </c>
      <c r="EE43" s="18"/>
      <c r="EF43" s="18"/>
      <c r="EG43" s="18"/>
      <c r="EH43" s="18"/>
      <c r="EI43" s="18"/>
      <c r="EJ43" s="18"/>
      <c r="EK43" s="18"/>
      <c r="EL43" s="18"/>
      <c r="EM43" s="18"/>
      <c r="EN43" s="18"/>
      <c r="EO43" s="18"/>
      <c r="EP43" s="18"/>
      <c r="EQ43" s="18"/>
      <c r="ER43" s="18"/>
      <c r="ES43" s="18"/>
      <c r="ET43" s="18"/>
      <c r="EU43" s="18"/>
      <c r="EV43" s="18"/>
      <c r="EW43" s="18"/>
      <c r="EX43" s="18"/>
      <c r="EY43" s="18"/>
      <c r="EZ43" s="18"/>
      <c r="FA43" s="18"/>
      <c r="FB43" s="18"/>
      <c r="FC43" s="18"/>
      <c r="FD43" s="18"/>
      <c r="FE43" s="18"/>
    </row>
    <row r="44" spans="1:161" s="16" customFormat="1" ht="16.5" customHeight="1" x14ac:dyDescent="0.2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30" t="s">
        <v>63</v>
      </c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27"/>
      <c r="AR44" s="28"/>
      <c r="AS44" s="28"/>
      <c r="AT44" s="28"/>
      <c r="AU44" s="28"/>
      <c r="AV44" s="28"/>
      <c r="AW44" s="28"/>
      <c r="AX44" s="28"/>
      <c r="AY44" s="28"/>
      <c r="AZ44" s="28"/>
      <c r="BA44" s="28"/>
      <c r="BB44" s="28"/>
      <c r="BC44" s="28"/>
      <c r="BD44" s="28"/>
      <c r="BE44" s="28"/>
      <c r="BF44" s="28"/>
      <c r="BG44" s="28"/>
      <c r="BH44" s="28"/>
      <c r="BI44" s="28"/>
      <c r="BJ44" s="29"/>
      <c r="BK44" s="23" t="s">
        <v>42</v>
      </c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18">
        <f>0.69/1000</f>
        <v>6.8999999999999997E-4</v>
      </c>
      <c r="CD44" s="18"/>
      <c r="CE44" s="18"/>
      <c r="CF44" s="18"/>
      <c r="CG44" s="18"/>
      <c r="CH44" s="18"/>
      <c r="CI44" s="18"/>
      <c r="CJ44" s="18"/>
      <c r="CK44" s="18"/>
      <c r="CL44" s="18"/>
      <c r="CM44" s="18"/>
      <c r="CN44" s="18"/>
      <c r="CO44" s="18"/>
      <c r="CP44" s="18"/>
      <c r="CQ44" s="18"/>
      <c r="CR44" s="18"/>
      <c r="CS44" s="18"/>
      <c r="CT44" s="18"/>
      <c r="CU44" s="18"/>
      <c r="CV44" s="18"/>
      <c r="CW44" s="18"/>
      <c r="CX44" s="18"/>
      <c r="CY44" s="18"/>
      <c r="CZ44" s="18"/>
      <c r="DA44" s="18"/>
      <c r="DB44" s="18">
        <f>0.473/1000</f>
        <v>4.7299999999999995E-4</v>
      </c>
      <c r="DC44" s="18"/>
      <c r="DD44" s="18"/>
      <c r="DE44" s="18"/>
      <c r="DF44" s="18"/>
      <c r="DG44" s="18"/>
      <c r="DH44" s="18"/>
      <c r="DI44" s="18"/>
      <c r="DJ44" s="18"/>
      <c r="DK44" s="18"/>
      <c r="DL44" s="18"/>
      <c r="DM44" s="18"/>
      <c r="DN44" s="18"/>
      <c r="DO44" s="18"/>
      <c r="DP44" s="18"/>
      <c r="DQ44" s="18"/>
      <c r="DR44" s="18"/>
      <c r="DS44" s="18"/>
      <c r="DT44" s="18"/>
      <c r="DU44" s="18"/>
      <c r="DV44" s="18"/>
      <c r="DW44" s="18"/>
      <c r="DX44" s="18"/>
      <c r="DY44" s="18"/>
      <c r="DZ44" s="18"/>
      <c r="EA44" s="18"/>
      <c r="EB44" s="18"/>
      <c r="EC44" s="18"/>
      <c r="ED44" s="18">
        <f t="shared" si="0"/>
        <v>2.1700000000000002E-4</v>
      </c>
      <c r="EE44" s="18"/>
      <c r="EF44" s="18"/>
      <c r="EG44" s="18"/>
      <c r="EH44" s="18"/>
      <c r="EI44" s="18"/>
      <c r="EJ44" s="18"/>
      <c r="EK44" s="18"/>
      <c r="EL44" s="18"/>
      <c r="EM44" s="18"/>
      <c r="EN44" s="18"/>
      <c r="EO44" s="18"/>
      <c r="EP44" s="18"/>
      <c r="EQ44" s="18"/>
      <c r="ER44" s="18"/>
      <c r="ES44" s="18"/>
      <c r="ET44" s="18"/>
      <c r="EU44" s="18"/>
      <c r="EV44" s="18"/>
      <c r="EW44" s="18"/>
      <c r="EX44" s="18"/>
      <c r="EY44" s="18"/>
      <c r="EZ44" s="18"/>
      <c r="FA44" s="18"/>
      <c r="FB44" s="18"/>
      <c r="FC44" s="18"/>
      <c r="FD44" s="18"/>
      <c r="FE44" s="18"/>
    </row>
    <row r="45" spans="1:161" s="16" customFormat="1" ht="16.5" customHeight="1" x14ac:dyDescent="0.2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30" t="s">
        <v>40</v>
      </c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22" t="s">
        <v>65</v>
      </c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3" t="s">
        <v>36</v>
      </c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18">
        <f>1.7/1000</f>
        <v>1.6999999999999999E-3</v>
      </c>
      <c r="CD45" s="18"/>
      <c r="CE45" s="18"/>
      <c r="CF45" s="18"/>
      <c r="CG45" s="18"/>
      <c r="CH45" s="18"/>
      <c r="CI45" s="18"/>
      <c r="CJ45" s="18"/>
      <c r="CK45" s="18"/>
      <c r="CL45" s="18"/>
      <c r="CM45" s="18"/>
      <c r="CN45" s="18"/>
      <c r="CO45" s="18"/>
      <c r="CP45" s="18"/>
      <c r="CQ45" s="18"/>
      <c r="CR45" s="18"/>
      <c r="CS45" s="18"/>
      <c r="CT45" s="18"/>
      <c r="CU45" s="18"/>
      <c r="CV45" s="18"/>
      <c r="CW45" s="18"/>
      <c r="CX45" s="18"/>
      <c r="CY45" s="18"/>
      <c r="CZ45" s="18"/>
      <c r="DA45" s="18"/>
      <c r="DB45" s="18">
        <f>0.56/1000</f>
        <v>5.6000000000000006E-4</v>
      </c>
      <c r="DC45" s="18"/>
      <c r="DD45" s="18"/>
      <c r="DE45" s="18"/>
      <c r="DF45" s="18"/>
      <c r="DG45" s="18"/>
      <c r="DH45" s="18"/>
      <c r="DI45" s="18"/>
      <c r="DJ45" s="18"/>
      <c r="DK45" s="18"/>
      <c r="DL45" s="18"/>
      <c r="DM45" s="18"/>
      <c r="DN45" s="18"/>
      <c r="DO45" s="18"/>
      <c r="DP45" s="18"/>
      <c r="DQ45" s="18"/>
      <c r="DR45" s="18"/>
      <c r="DS45" s="18"/>
      <c r="DT45" s="18"/>
      <c r="DU45" s="18"/>
      <c r="DV45" s="18"/>
      <c r="DW45" s="18"/>
      <c r="DX45" s="18"/>
      <c r="DY45" s="18"/>
      <c r="DZ45" s="18"/>
      <c r="EA45" s="18"/>
      <c r="EB45" s="18"/>
      <c r="EC45" s="18"/>
      <c r="ED45" s="18">
        <f t="shared" si="0"/>
        <v>1.14E-3</v>
      </c>
      <c r="EE45" s="18"/>
      <c r="EF45" s="18"/>
      <c r="EG45" s="18"/>
      <c r="EH45" s="18"/>
      <c r="EI45" s="18"/>
      <c r="EJ45" s="18"/>
      <c r="EK45" s="18"/>
      <c r="EL45" s="18"/>
      <c r="EM45" s="18"/>
      <c r="EN45" s="18"/>
      <c r="EO45" s="18"/>
      <c r="EP45" s="18"/>
      <c r="EQ45" s="18"/>
      <c r="ER45" s="18"/>
      <c r="ES45" s="18"/>
      <c r="ET45" s="18"/>
      <c r="EU45" s="18"/>
      <c r="EV45" s="18"/>
      <c r="EW45" s="18"/>
      <c r="EX45" s="18"/>
      <c r="EY45" s="18"/>
      <c r="EZ45" s="18"/>
      <c r="FA45" s="18"/>
      <c r="FB45" s="18"/>
      <c r="FC45" s="18"/>
      <c r="FD45" s="18"/>
      <c r="FE45" s="18"/>
    </row>
    <row r="46" spans="1:161" s="16" customFormat="1" ht="39.75" customHeight="1" x14ac:dyDescent="0.2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22" t="s">
        <v>66</v>
      </c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 t="s">
        <v>67</v>
      </c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3" t="s">
        <v>36</v>
      </c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18">
        <f>1.6/1000</f>
        <v>1.6000000000000001E-3</v>
      </c>
      <c r="CD46" s="18"/>
      <c r="CE46" s="18"/>
      <c r="CF46" s="18"/>
      <c r="CG46" s="18"/>
      <c r="CH46" s="18"/>
      <c r="CI46" s="18"/>
      <c r="CJ46" s="18"/>
      <c r="CK46" s="18"/>
      <c r="CL46" s="18"/>
      <c r="CM46" s="18"/>
      <c r="CN46" s="18"/>
      <c r="CO46" s="18"/>
      <c r="CP46" s="18"/>
      <c r="CQ46" s="18"/>
      <c r="CR46" s="18"/>
      <c r="CS46" s="18"/>
      <c r="CT46" s="18"/>
      <c r="CU46" s="18"/>
      <c r="CV46" s="18"/>
      <c r="CW46" s="18"/>
      <c r="CX46" s="18"/>
      <c r="CY46" s="18"/>
      <c r="CZ46" s="18"/>
      <c r="DA46" s="18"/>
      <c r="DB46" s="18">
        <f>0.524/1000</f>
        <v>5.2400000000000005E-4</v>
      </c>
      <c r="DC46" s="18"/>
      <c r="DD46" s="18"/>
      <c r="DE46" s="18"/>
      <c r="DF46" s="18"/>
      <c r="DG46" s="18"/>
      <c r="DH46" s="18"/>
      <c r="DI46" s="18"/>
      <c r="DJ46" s="18"/>
      <c r="DK46" s="18"/>
      <c r="DL46" s="18"/>
      <c r="DM46" s="18"/>
      <c r="DN46" s="18"/>
      <c r="DO46" s="18"/>
      <c r="DP46" s="18"/>
      <c r="DQ46" s="18"/>
      <c r="DR46" s="18"/>
      <c r="DS46" s="18"/>
      <c r="DT46" s="18"/>
      <c r="DU46" s="18"/>
      <c r="DV46" s="18"/>
      <c r="DW46" s="18"/>
      <c r="DX46" s="18"/>
      <c r="DY46" s="18"/>
      <c r="DZ46" s="18"/>
      <c r="EA46" s="18"/>
      <c r="EB46" s="18"/>
      <c r="EC46" s="18"/>
      <c r="ED46" s="18">
        <f t="shared" si="0"/>
        <v>1.0760000000000001E-3</v>
      </c>
      <c r="EE46" s="18"/>
      <c r="EF46" s="18"/>
      <c r="EG46" s="18"/>
      <c r="EH46" s="18"/>
      <c r="EI46" s="18"/>
      <c r="EJ46" s="18"/>
      <c r="EK46" s="18"/>
      <c r="EL46" s="18"/>
      <c r="EM46" s="18"/>
      <c r="EN46" s="18"/>
      <c r="EO46" s="18"/>
      <c r="EP46" s="18"/>
      <c r="EQ46" s="18"/>
      <c r="ER46" s="18"/>
      <c r="ES46" s="18"/>
      <c r="ET46" s="18"/>
      <c r="EU46" s="18"/>
      <c r="EV46" s="18"/>
      <c r="EW46" s="18"/>
      <c r="EX46" s="18"/>
      <c r="EY46" s="18"/>
      <c r="EZ46" s="18"/>
      <c r="FA46" s="18"/>
      <c r="FB46" s="18"/>
      <c r="FC46" s="18"/>
      <c r="FD46" s="18"/>
      <c r="FE46" s="18"/>
    </row>
    <row r="47" spans="1:161" s="16" customFormat="1" ht="16.5" customHeight="1" x14ac:dyDescent="0.2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0" t="s">
        <v>68</v>
      </c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22" t="s">
        <v>69</v>
      </c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3" t="s">
        <v>36</v>
      </c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18">
        <f>6.3/1000</f>
        <v>6.3E-3</v>
      </c>
      <c r="CD47" s="18"/>
      <c r="CE47" s="18"/>
      <c r="CF47" s="18"/>
      <c r="CG47" s="18"/>
      <c r="CH47" s="18"/>
      <c r="CI47" s="18"/>
      <c r="CJ47" s="18"/>
      <c r="CK47" s="18"/>
      <c r="CL47" s="18"/>
      <c r="CM47" s="18"/>
      <c r="CN47" s="18"/>
      <c r="CO47" s="18"/>
      <c r="CP47" s="18"/>
      <c r="CQ47" s="18"/>
      <c r="CR47" s="18"/>
      <c r="CS47" s="18"/>
      <c r="CT47" s="18"/>
      <c r="CU47" s="18"/>
      <c r="CV47" s="18"/>
      <c r="CW47" s="18"/>
      <c r="CX47" s="18"/>
      <c r="CY47" s="18"/>
      <c r="CZ47" s="18"/>
      <c r="DA47" s="18"/>
      <c r="DB47" s="18">
        <f>0.85/1000</f>
        <v>8.4999999999999995E-4</v>
      </c>
      <c r="DC47" s="18"/>
      <c r="DD47" s="18"/>
      <c r="DE47" s="18"/>
      <c r="DF47" s="18"/>
      <c r="DG47" s="18"/>
      <c r="DH47" s="18"/>
      <c r="DI47" s="18"/>
      <c r="DJ47" s="18"/>
      <c r="DK47" s="18"/>
      <c r="DL47" s="18"/>
      <c r="DM47" s="18"/>
      <c r="DN47" s="18"/>
      <c r="DO47" s="18"/>
      <c r="DP47" s="18"/>
      <c r="DQ47" s="18"/>
      <c r="DR47" s="18"/>
      <c r="DS47" s="18"/>
      <c r="DT47" s="18"/>
      <c r="DU47" s="18"/>
      <c r="DV47" s="18"/>
      <c r="DW47" s="18"/>
      <c r="DX47" s="18"/>
      <c r="DY47" s="18"/>
      <c r="DZ47" s="18"/>
      <c r="EA47" s="18"/>
      <c r="EB47" s="18"/>
      <c r="EC47" s="18"/>
      <c r="ED47" s="18">
        <f t="shared" si="0"/>
        <v>5.45E-3</v>
      </c>
      <c r="EE47" s="18"/>
      <c r="EF47" s="18"/>
      <c r="EG47" s="18"/>
      <c r="EH47" s="18"/>
      <c r="EI47" s="18"/>
      <c r="EJ47" s="18"/>
      <c r="EK47" s="18"/>
      <c r="EL47" s="18"/>
      <c r="EM47" s="18"/>
      <c r="EN47" s="18"/>
      <c r="EO47" s="18"/>
      <c r="EP47" s="18"/>
      <c r="EQ47" s="18"/>
      <c r="ER47" s="18"/>
      <c r="ES47" s="18"/>
      <c r="ET47" s="18"/>
      <c r="EU47" s="18"/>
      <c r="EV47" s="18"/>
      <c r="EW47" s="18"/>
      <c r="EX47" s="18"/>
      <c r="EY47" s="18"/>
      <c r="EZ47" s="18"/>
      <c r="FA47" s="18"/>
      <c r="FB47" s="18"/>
      <c r="FC47" s="18"/>
      <c r="FD47" s="18"/>
      <c r="FE47" s="18"/>
    </row>
    <row r="48" spans="1:161" s="16" customFormat="1" ht="27" customHeight="1" x14ac:dyDescent="0.2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22" t="s">
        <v>70</v>
      </c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4" t="s">
        <v>71</v>
      </c>
      <c r="AR48" s="25"/>
      <c r="AS48" s="25"/>
      <c r="AT48" s="25"/>
      <c r="AU48" s="25"/>
      <c r="AV48" s="25"/>
      <c r="AW48" s="25"/>
      <c r="AX48" s="25"/>
      <c r="AY48" s="25"/>
      <c r="AZ48" s="25"/>
      <c r="BA48" s="25"/>
      <c r="BB48" s="25"/>
      <c r="BC48" s="25"/>
      <c r="BD48" s="25"/>
      <c r="BE48" s="25"/>
      <c r="BF48" s="25"/>
      <c r="BG48" s="25"/>
      <c r="BH48" s="25"/>
      <c r="BI48" s="25"/>
      <c r="BJ48" s="26"/>
      <c r="BK48" s="23" t="s">
        <v>36</v>
      </c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18">
        <f>3/1000</f>
        <v>3.0000000000000001E-3</v>
      </c>
      <c r="CD48" s="18"/>
      <c r="CE48" s="18"/>
      <c r="CF48" s="18"/>
      <c r="CG48" s="18"/>
      <c r="CH48" s="18"/>
      <c r="CI48" s="18"/>
      <c r="CJ48" s="18"/>
      <c r="CK48" s="18"/>
      <c r="CL48" s="18"/>
      <c r="CM48" s="18"/>
      <c r="CN48" s="18"/>
      <c r="CO48" s="18"/>
      <c r="CP48" s="18"/>
      <c r="CQ48" s="18"/>
      <c r="CR48" s="18"/>
      <c r="CS48" s="18"/>
      <c r="CT48" s="18"/>
      <c r="CU48" s="18"/>
      <c r="CV48" s="18"/>
      <c r="CW48" s="18"/>
      <c r="CX48" s="18"/>
      <c r="CY48" s="18"/>
      <c r="CZ48" s="18"/>
      <c r="DA48" s="18"/>
      <c r="DB48" s="18">
        <f>0.99/1000</f>
        <v>9.8999999999999999E-4</v>
      </c>
      <c r="DC48" s="18"/>
      <c r="DD48" s="18"/>
      <c r="DE48" s="18"/>
      <c r="DF48" s="18"/>
      <c r="DG48" s="18"/>
      <c r="DH48" s="18"/>
      <c r="DI48" s="18"/>
      <c r="DJ48" s="18"/>
      <c r="DK48" s="18"/>
      <c r="DL48" s="18"/>
      <c r="DM48" s="18"/>
      <c r="DN48" s="18"/>
      <c r="DO48" s="18"/>
      <c r="DP48" s="18"/>
      <c r="DQ48" s="18"/>
      <c r="DR48" s="18"/>
      <c r="DS48" s="18"/>
      <c r="DT48" s="18"/>
      <c r="DU48" s="18"/>
      <c r="DV48" s="18"/>
      <c r="DW48" s="18"/>
      <c r="DX48" s="18"/>
      <c r="DY48" s="18"/>
      <c r="DZ48" s="18"/>
      <c r="EA48" s="18"/>
      <c r="EB48" s="18"/>
      <c r="EC48" s="18"/>
      <c r="ED48" s="18">
        <f t="shared" si="0"/>
        <v>2.0100000000000001E-3</v>
      </c>
      <c r="EE48" s="18"/>
      <c r="EF48" s="18"/>
      <c r="EG48" s="18"/>
      <c r="EH48" s="18"/>
      <c r="EI48" s="18"/>
      <c r="EJ48" s="18"/>
      <c r="EK48" s="18"/>
      <c r="EL48" s="18"/>
      <c r="EM48" s="18"/>
      <c r="EN48" s="18"/>
      <c r="EO48" s="18"/>
      <c r="EP48" s="18"/>
      <c r="EQ48" s="18"/>
      <c r="ER48" s="18"/>
      <c r="ES48" s="18"/>
      <c r="ET48" s="18"/>
      <c r="EU48" s="18"/>
      <c r="EV48" s="18"/>
      <c r="EW48" s="18"/>
      <c r="EX48" s="18"/>
      <c r="EY48" s="18"/>
      <c r="EZ48" s="18"/>
      <c r="FA48" s="18"/>
      <c r="FB48" s="18"/>
      <c r="FC48" s="18"/>
      <c r="FD48" s="18"/>
      <c r="FE48" s="18"/>
    </row>
    <row r="49" spans="1:161" s="16" customFormat="1" ht="18.75" customHeight="1" x14ac:dyDescent="0.2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22" t="s">
        <v>72</v>
      </c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34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6"/>
      <c r="BK49" s="23" t="s">
        <v>21</v>
      </c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18">
        <f>82/1000</f>
        <v>8.2000000000000003E-2</v>
      </c>
      <c r="CD49" s="18"/>
      <c r="CE49" s="18"/>
      <c r="CF49" s="18"/>
      <c r="CG49" s="18"/>
      <c r="CH49" s="18"/>
      <c r="CI49" s="18"/>
      <c r="CJ49" s="18"/>
      <c r="CK49" s="18"/>
      <c r="CL49" s="18"/>
      <c r="CM49" s="18"/>
      <c r="CN49" s="18"/>
      <c r="CO49" s="18"/>
      <c r="CP49" s="18"/>
      <c r="CQ49" s="18"/>
      <c r="CR49" s="18"/>
      <c r="CS49" s="18"/>
      <c r="CT49" s="18"/>
      <c r="CU49" s="18"/>
      <c r="CV49" s="18"/>
      <c r="CW49" s="18"/>
      <c r="CX49" s="18"/>
      <c r="CY49" s="18"/>
      <c r="CZ49" s="18"/>
      <c r="DA49" s="18"/>
      <c r="DB49" s="18">
        <f>83.844/1000</f>
        <v>8.3843999999999988E-2</v>
      </c>
      <c r="DC49" s="18"/>
      <c r="DD49" s="18"/>
      <c r="DE49" s="18"/>
      <c r="DF49" s="18"/>
      <c r="DG49" s="18"/>
      <c r="DH49" s="18"/>
      <c r="DI49" s="18"/>
      <c r="DJ49" s="18"/>
      <c r="DK49" s="18"/>
      <c r="DL49" s="18"/>
      <c r="DM49" s="18"/>
      <c r="DN49" s="18"/>
      <c r="DO49" s="18"/>
      <c r="DP49" s="18"/>
      <c r="DQ49" s="18"/>
      <c r="DR49" s="18"/>
      <c r="DS49" s="18"/>
      <c r="DT49" s="18"/>
      <c r="DU49" s="18"/>
      <c r="DV49" s="18"/>
      <c r="DW49" s="18"/>
      <c r="DX49" s="18"/>
      <c r="DY49" s="18"/>
      <c r="DZ49" s="18"/>
      <c r="EA49" s="18"/>
      <c r="EB49" s="18"/>
      <c r="EC49" s="18"/>
      <c r="ED49" s="18">
        <f t="shared" si="0"/>
        <v>-1.8439999999999845E-3</v>
      </c>
      <c r="EE49" s="18"/>
      <c r="EF49" s="18"/>
      <c r="EG49" s="18"/>
      <c r="EH49" s="18"/>
      <c r="EI49" s="18"/>
      <c r="EJ49" s="18"/>
      <c r="EK49" s="18"/>
      <c r="EL49" s="18"/>
      <c r="EM49" s="18"/>
      <c r="EN49" s="18"/>
      <c r="EO49" s="18"/>
      <c r="EP49" s="18"/>
      <c r="EQ49" s="18"/>
      <c r="ER49" s="18"/>
      <c r="ES49" s="18"/>
      <c r="ET49" s="18"/>
      <c r="EU49" s="18"/>
      <c r="EV49" s="18"/>
      <c r="EW49" s="18"/>
      <c r="EX49" s="18"/>
      <c r="EY49" s="18"/>
      <c r="EZ49" s="18"/>
      <c r="FA49" s="18"/>
      <c r="FB49" s="18"/>
      <c r="FC49" s="18"/>
      <c r="FD49" s="18"/>
      <c r="FE49" s="18"/>
    </row>
    <row r="50" spans="1:161" s="16" customFormat="1" ht="18.75" customHeight="1" x14ac:dyDescent="0.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22" t="s">
        <v>73</v>
      </c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34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6"/>
      <c r="BK50" s="23" t="s">
        <v>36</v>
      </c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18">
        <f>2/1000</f>
        <v>2E-3</v>
      </c>
      <c r="CD50" s="18"/>
      <c r="CE50" s="18"/>
      <c r="CF50" s="18"/>
      <c r="CG50" s="18"/>
      <c r="CH50" s="18"/>
      <c r="CI50" s="18"/>
      <c r="CJ50" s="18"/>
      <c r="CK50" s="18"/>
      <c r="CL50" s="18"/>
      <c r="CM50" s="18"/>
      <c r="CN50" s="18"/>
      <c r="CO50" s="18"/>
      <c r="CP50" s="18"/>
      <c r="CQ50" s="18"/>
      <c r="CR50" s="18"/>
      <c r="CS50" s="18"/>
      <c r="CT50" s="18"/>
      <c r="CU50" s="18"/>
      <c r="CV50" s="18"/>
      <c r="CW50" s="18"/>
      <c r="CX50" s="18"/>
      <c r="CY50" s="18"/>
      <c r="CZ50" s="18"/>
      <c r="DA50" s="18"/>
      <c r="DB50" s="18"/>
      <c r="DC50" s="18"/>
      <c r="DD50" s="18"/>
      <c r="DE50" s="18"/>
      <c r="DF50" s="18"/>
      <c r="DG50" s="18"/>
      <c r="DH50" s="18"/>
      <c r="DI50" s="18"/>
      <c r="DJ50" s="18"/>
      <c r="DK50" s="18"/>
      <c r="DL50" s="18"/>
      <c r="DM50" s="18"/>
      <c r="DN50" s="18"/>
      <c r="DO50" s="18"/>
      <c r="DP50" s="18"/>
      <c r="DQ50" s="18"/>
      <c r="DR50" s="18"/>
      <c r="DS50" s="18"/>
      <c r="DT50" s="18"/>
      <c r="DU50" s="18"/>
      <c r="DV50" s="18"/>
      <c r="DW50" s="18"/>
      <c r="DX50" s="18"/>
      <c r="DY50" s="18"/>
      <c r="DZ50" s="18"/>
      <c r="EA50" s="18"/>
      <c r="EB50" s="18"/>
      <c r="EC50" s="18"/>
      <c r="ED50" s="18">
        <f t="shared" si="0"/>
        <v>2E-3</v>
      </c>
      <c r="EE50" s="18"/>
      <c r="EF50" s="18"/>
      <c r="EG50" s="18"/>
      <c r="EH50" s="18"/>
      <c r="EI50" s="18"/>
      <c r="EJ50" s="18"/>
      <c r="EK50" s="18"/>
      <c r="EL50" s="18"/>
      <c r="EM50" s="18"/>
      <c r="EN50" s="18"/>
      <c r="EO50" s="18"/>
      <c r="EP50" s="18"/>
      <c r="EQ50" s="18"/>
      <c r="ER50" s="18"/>
      <c r="ES50" s="18"/>
      <c r="ET50" s="18"/>
      <c r="EU50" s="18"/>
      <c r="EV50" s="18"/>
      <c r="EW50" s="18"/>
      <c r="EX50" s="18"/>
      <c r="EY50" s="18"/>
      <c r="EZ50" s="18"/>
      <c r="FA50" s="18"/>
      <c r="FB50" s="18"/>
      <c r="FC50" s="18"/>
      <c r="FD50" s="18"/>
      <c r="FE50" s="18"/>
    </row>
    <row r="51" spans="1:161" s="16" customFormat="1" ht="42.75" customHeight="1" x14ac:dyDescent="0.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22" t="s">
        <v>74</v>
      </c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7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  <c r="BG51" s="28"/>
      <c r="BH51" s="28"/>
      <c r="BI51" s="28"/>
      <c r="BJ51" s="29"/>
      <c r="BK51" s="23" t="s">
        <v>31</v>
      </c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18">
        <f>224/1000</f>
        <v>0.224</v>
      </c>
      <c r="CD51" s="18"/>
      <c r="CE51" s="18"/>
      <c r="CF51" s="18"/>
      <c r="CG51" s="18"/>
      <c r="CH51" s="18"/>
      <c r="CI51" s="18"/>
      <c r="CJ51" s="18"/>
      <c r="CK51" s="18"/>
      <c r="CL51" s="18"/>
      <c r="CM51" s="18"/>
      <c r="CN51" s="18"/>
      <c r="CO51" s="18"/>
      <c r="CP51" s="18"/>
      <c r="CQ51" s="18"/>
      <c r="CR51" s="18"/>
      <c r="CS51" s="18"/>
      <c r="CT51" s="18"/>
      <c r="CU51" s="18"/>
      <c r="CV51" s="18"/>
      <c r="CW51" s="18"/>
      <c r="CX51" s="18"/>
      <c r="CY51" s="18"/>
      <c r="CZ51" s="18"/>
      <c r="DA51" s="18"/>
      <c r="DB51" s="18">
        <v>0.15417900000000001</v>
      </c>
      <c r="DC51" s="18"/>
      <c r="DD51" s="18"/>
      <c r="DE51" s="18"/>
      <c r="DF51" s="18"/>
      <c r="DG51" s="18"/>
      <c r="DH51" s="18"/>
      <c r="DI51" s="18"/>
      <c r="DJ51" s="18"/>
      <c r="DK51" s="18"/>
      <c r="DL51" s="18"/>
      <c r="DM51" s="18"/>
      <c r="DN51" s="18"/>
      <c r="DO51" s="18"/>
      <c r="DP51" s="18"/>
      <c r="DQ51" s="18"/>
      <c r="DR51" s="18"/>
      <c r="DS51" s="18"/>
      <c r="DT51" s="18"/>
      <c r="DU51" s="18"/>
      <c r="DV51" s="18"/>
      <c r="DW51" s="18"/>
      <c r="DX51" s="18"/>
      <c r="DY51" s="18"/>
      <c r="DZ51" s="18"/>
      <c r="EA51" s="18"/>
      <c r="EB51" s="18"/>
      <c r="EC51" s="18"/>
      <c r="ED51" s="18">
        <f t="shared" si="0"/>
        <v>6.9820999999999994E-2</v>
      </c>
      <c r="EE51" s="18"/>
      <c r="EF51" s="18"/>
      <c r="EG51" s="18"/>
      <c r="EH51" s="18"/>
      <c r="EI51" s="18"/>
      <c r="EJ51" s="18"/>
      <c r="EK51" s="18"/>
      <c r="EL51" s="18"/>
      <c r="EM51" s="18"/>
      <c r="EN51" s="18"/>
      <c r="EO51" s="18"/>
      <c r="EP51" s="18"/>
      <c r="EQ51" s="18"/>
      <c r="ER51" s="18"/>
      <c r="ES51" s="18"/>
      <c r="ET51" s="18"/>
      <c r="EU51" s="18"/>
      <c r="EV51" s="18"/>
      <c r="EW51" s="18"/>
      <c r="EX51" s="18"/>
      <c r="EY51" s="18"/>
      <c r="EZ51" s="18"/>
      <c r="FA51" s="18"/>
      <c r="FB51" s="18"/>
      <c r="FC51" s="18"/>
      <c r="FD51" s="18"/>
      <c r="FE51" s="18"/>
    </row>
    <row r="52" spans="1:161" s="16" customFormat="1" ht="24.75" customHeight="1" x14ac:dyDescent="0.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0" t="s">
        <v>75</v>
      </c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22" t="s">
        <v>76</v>
      </c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3" t="s">
        <v>42</v>
      </c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18">
        <f>0.271/1000</f>
        <v>2.7100000000000003E-4</v>
      </c>
      <c r="CD52" s="18"/>
      <c r="CE52" s="18"/>
      <c r="CF52" s="18"/>
      <c r="CG52" s="18"/>
      <c r="CH52" s="18"/>
      <c r="CI52" s="18"/>
      <c r="CJ52" s="18"/>
      <c r="CK52" s="18"/>
      <c r="CL52" s="18"/>
      <c r="CM52" s="18"/>
      <c r="CN52" s="18"/>
      <c r="CO52" s="18"/>
      <c r="CP52" s="18"/>
      <c r="CQ52" s="18"/>
      <c r="CR52" s="18"/>
      <c r="CS52" s="18"/>
      <c r="CT52" s="18"/>
      <c r="CU52" s="18"/>
      <c r="CV52" s="18"/>
      <c r="CW52" s="18"/>
      <c r="CX52" s="18"/>
      <c r="CY52" s="18"/>
      <c r="CZ52" s="18"/>
      <c r="DA52" s="18"/>
      <c r="DB52" s="18">
        <f>0.35/1000</f>
        <v>3.5E-4</v>
      </c>
      <c r="DC52" s="18"/>
      <c r="DD52" s="18"/>
      <c r="DE52" s="18"/>
      <c r="DF52" s="18"/>
      <c r="DG52" s="18"/>
      <c r="DH52" s="18"/>
      <c r="DI52" s="18"/>
      <c r="DJ52" s="18"/>
      <c r="DK52" s="18"/>
      <c r="DL52" s="18"/>
      <c r="DM52" s="18"/>
      <c r="DN52" s="18"/>
      <c r="DO52" s="18"/>
      <c r="DP52" s="18"/>
      <c r="DQ52" s="18"/>
      <c r="DR52" s="18"/>
      <c r="DS52" s="18"/>
      <c r="DT52" s="18"/>
      <c r="DU52" s="18"/>
      <c r="DV52" s="18"/>
      <c r="DW52" s="18"/>
      <c r="DX52" s="18"/>
      <c r="DY52" s="18"/>
      <c r="DZ52" s="18"/>
      <c r="EA52" s="18"/>
      <c r="EB52" s="18"/>
      <c r="EC52" s="18"/>
      <c r="ED52" s="18">
        <f t="shared" si="0"/>
        <v>-7.8999999999999969E-5</v>
      </c>
      <c r="EE52" s="18"/>
      <c r="EF52" s="18"/>
      <c r="EG52" s="18"/>
      <c r="EH52" s="18"/>
      <c r="EI52" s="18"/>
      <c r="EJ52" s="18"/>
      <c r="EK52" s="18"/>
      <c r="EL52" s="18"/>
      <c r="EM52" s="18"/>
      <c r="EN52" s="18"/>
      <c r="EO52" s="18"/>
      <c r="EP52" s="18"/>
      <c r="EQ52" s="18"/>
      <c r="ER52" s="18"/>
      <c r="ES52" s="18"/>
      <c r="ET52" s="18"/>
      <c r="EU52" s="18"/>
      <c r="EV52" s="18"/>
      <c r="EW52" s="18"/>
      <c r="EX52" s="18"/>
      <c r="EY52" s="18"/>
      <c r="EZ52" s="18"/>
      <c r="FA52" s="18"/>
      <c r="FB52" s="18"/>
      <c r="FC52" s="18"/>
      <c r="FD52" s="18"/>
      <c r="FE52" s="18"/>
    </row>
    <row r="53" spans="1:161" s="16" customFormat="1" ht="24.75" customHeight="1" x14ac:dyDescent="0.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0" t="s">
        <v>40</v>
      </c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22" t="s">
        <v>77</v>
      </c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3" t="s">
        <v>42</v>
      </c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18">
        <f>1.6/1000</f>
        <v>1.6000000000000001E-3</v>
      </c>
      <c r="CD53" s="18"/>
      <c r="CE53" s="18"/>
      <c r="CF53" s="18"/>
      <c r="CG53" s="18"/>
      <c r="CH53" s="18"/>
      <c r="CI53" s="18"/>
      <c r="CJ53" s="18"/>
      <c r="CK53" s="18"/>
      <c r="CL53" s="18"/>
      <c r="CM53" s="18"/>
      <c r="CN53" s="18"/>
      <c r="CO53" s="18"/>
      <c r="CP53" s="18"/>
      <c r="CQ53" s="18"/>
      <c r="CR53" s="18"/>
      <c r="CS53" s="18"/>
      <c r="CT53" s="18"/>
      <c r="CU53" s="18"/>
      <c r="CV53" s="18"/>
      <c r="CW53" s="18"/>
      <c r="CX53" s="18"/>
      <c r="CY53" s="18"/>
      <c r="CZ53" s="18"/>
      <c r="DA53" s="18"/>
      <c r="DB53" s="18">
        <f>0.312/1000</f>
        <v>3.1199999999999999E-4</v>
      </c>
      <c r="DC53" s="18"/>
      <c r="DD53" s="18"/>
      <c r="DE53" s="18"/>
      <c r="DF53" s="18"/>
      <c r="DG53" s="18"/>
      <c r="DH53" s="18"/>
      <c r="DI53" s="18"/>
      <c r="DJ53" s="18"/>
      <c r="DK53" s="18"/>
      <c r="DL53" s="18"/>
      <c r="DM53" s="18"/>
      <c r="DN53" s="18"/>
      <c r="DO53" s="18"/>
      <c r="DP53" s="18"/>
      <c r="DQ53" s="18"/>
      <c r="DR53" s="18"/>
      <c r="DS53" s="18"/>
      <c r="DT53" s="18"/>
      <c r="DU53" s="18"/>
      <c r="DV53" s="18"/>
      <c r="DW53" s="18"/>
      <c r="DX53" s="18"/>
      <c r="DY53" s="18"/>
      <c r="DZ53" s="18"/>
      <c r="EA53" s="18"/>
      <c r="EB53" s="18"/>
      <c r="EC53" s="18"/>
      <c r="ED53" s="18">
        <f t="shared" si="0"/>
        <v>1.2880000000000001E-3</v>
      </c>
      <c r="EE53" s="18"/>
      <c r="EF53" s="18"/>
      <c r="EG53" s="18"/>
      <c r="EH53" s="18"/>
      <c r="EI53" s="18"/>
      <c r="EJ53" s="18"/>
      <c r="EK53" s="18"/>
      <c r="EL53" s="18"/>
      <c r="EM53" s="18"/>
      <c r="EN53" s="18"/>
      <c r="EO53" s="18"/>
      <c r="EP53" s="18"/>
      <c r="EQ53" s="18"/>
      <c r="ER53" s="18"/>
      <c r="ES53" s="18"/>
      <c r="ET53" s="18"/>
      <c r="EU53" s="18"/>
      <c r="EV53" s="18"/>
      <c r="EW53" s="18"/>
      <c r="EX53" s="18"/>
      <c r="EY53" s="18"/>
      <c r="EZ53" s="18"/>
      <c r="FA53" s="18"/>
      <c r="FB53" s="18"/>
      <c r="FC53" s="18"/>
      <c r="FD53" s="18"/>
      <c r="FE53" s="18"/>
    </row>
    <row r="54" spans="1:161" s="16" customFormat="1" ht="24.75" customHeight="1" x14ac:dyDescent="0.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0" t="s">
        <v>40</v>
      </c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24" t="s">
        <v>78</v>
      </c>
      <c r="AR54" s="25"/>
      <c r="AS54" s="25"/>
      <c r="AT54" s="25"/>
      <c r="AU54" s="25"/>
      <c r="AV54" s="25"/>
      <c r="AW54" s="25"/>
      <c r="AX54" s="25"/>
      <c r="AY54" s="25"/>
      <c r="AZ54" s="25"/>
      <c r="BA54" s="25"/>
      <c r="BB54" s="25"/>
      <c r="BC54" s="25"/>
      <c r="BD54" s="25"/>
      <c r="BE54" s="25"/>
      <c r="BF54" s="25"/>
      <c r="BG54" s="25"/>
      <c r="BH54" s="25"/>
      <c r="BI54" s="25"/>
      <c r="BJ54" s="26"/>
      <c r="BK54" s="23" t="s">
        <v>42</v>
      </c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18">
        <f>0.75/1000</f>
        <v>7.5000000000000002E-4</v>
      </c>
      <c r="CD54" s="18"/>
      <c r="CE54" s="18"/>
      <c r="CF54" s="18"/>
      <c r="CG54" s="18"/>
      <c r="CH54" s="18"/>
      <c r="CI54" s="18"/>
      <c r="CJ54" s="18"/>
      <c r="CK54" s="18"/>
      <c r="CL54" s="18"/>
      <c r="CM54" s="18"/>
      <c r="CN54" s="18"/>
      <c r="CO54" s="18"/>
      <c r="CP54" s="18"/>
      <c r="CQ54" s="18"/>
      <c r="CR54" s="18"/>
      <c r="CS54" s="18"/>
      <c r="CT54" s="18"/>
      <c r="CU54" s="18"/>
      <c r="CV54" s="18"/>
      <c r="CW54" s="18"/>
      <c r="CX54" s="18"/>
      <c r="CY54" s="18"/>
      <c r="CZ54" s="18"/>
      <c r="DA54" s="18"/>
      <c r="DB54" s="18">
        <f>0.212/1000</f>
        <v>2.12E-4</v>
      </c>
      <c r="DC54" s="18"/>
      <c r="DD54" s="18"/>
      <c r="DE54" s="18"/>
      <c r="DF54" s="18"/>
      <c r="DG54" s="18"/>
      <c r="DH54" s="18"/>
      <c r="DI54" s="18"/>
      <c r="DJ54" s="18"/>
      <c r="DK54" s="18"/>
      <c r="DL54" s="18"/>
      <c r="DM54" s="18"/>
      <c r="DN54" s="18"/>
      <c r="DO54" s="18"/>
      <c r="DP54" s="18"/>
      <c r="DQ54" s="18"/>
      <c r="DR54" s="18"/>
      <c r="DS54" s="18"/>
      <c r="DT54" s="18"/>
      <c r="DU54" s="18"/>
      <c r="DV54" s="18"/>
      <c r="DW54" s="18"/>
      <c r="DX54" s="18"/>
      <c r="DY54" s="18"/>
      <c r="DZ54" s="18"/>
      <c r="EA54" s="18"/>
      <c r="EB54" s="18"/>
      <c r="EC54" s="18"/>
      <c r="ED54" s="18">
        <f t="shared" si="0"/>
        <v>5.3800000000000007E-4</v>
      </c>
      <c r="EE54" s="18"/>
      <c r="EF54" s="18"/>
      <c r="EG54" s="18"/>
      <c r="EH54" s="18"/>
      <c r="EI54" s="18"/>
      <c r="EJ54" s="18"/>
      <c r="EK54" s="18"/>
      <c r="EL54" s="18"/>
      <c r="EM54" s="18"/>
      <c r="EN54" s="18"/>
      <c r="EO54" s="18"/>
      <c r="EP54" s="18"/>
      <c r="EQ54" s="18"/>
      <c r="ER54" s="18"/>
      <c r="ES54" s="18"/>
      <c r="ET54" s="18"/>
      <c r="EU54" s="18"/>
      <c r="EV54" s="18"/>
      <c r="EW54" s="18"/>
      <c r="EX54" s="18"/>
      <c r="EY54" s="18"/>
      <c r="EZ54" s="18"/>
      <c r="FA54" s="18"/>
      <c r="FB54" s="18"/>
      <c r="FC54" s="18"/>
      <c r="FD54" s="18"/>
      <c r="FE54" s="18"/>
    </row>
    <row r="55" spans="1:161" s="16" customFormat="1" ht="24.75" customHeight="1" x14ac:dyDescent="0.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30" t="s">
        <v>40</v>
      </c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27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8"/>
      <c r="BH55" s="28"/>
      <c r="BI55" s="28"/>
      <c r="BJ55" s="29"/>
      <c r="BK55" s="23" t="s">
        <v>36</v>
      </c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18">
        <f>14.074/1000</f>
        <v>1.4074E-2</v>
      </c>
      <c r="CD55" s="18"/>
      <c r="CE55" s="18"/>
      <c r="CF55" s="18"/>
      <c r="CG55" s="18"/>
      <c r="CH55" s="18"/>
      <c r="CI55" s="18"/>
      <c r="CJ55" s="18"/>
      <c r="CK55" s="18"/>
      <c r="CL55" s="18"/>
      <c r="CM55" s="18"/>
      <c r="CN55" s="18"/>
      <c r="CO55" s="18"/>
      <c r="CP55" s="18"/>
      <c r="CQ55" s="18"/>
      <c r="CR55" s="18"/>
      <c r="CS55" s="18"/>
      <c r="CT55" s="18"/>
      <c r="CU55" s="18"/>
      <c r="CV55" s="18"/>
      <c r="CW55" s="18"/>
      <c r="CX55" s="18"/>
      <c r="CY55" s="18"/>
      <c r="CZ55" s="18"/>
      <c r="DA55" s="18"/>
      <c r="DB55" s="18">
        <f>2.554/1000</f>
        <v>2.5539999999999998E-3</v>
      </c>
      <c r="DC55" s="18"/>
      <c r="DD55" s="18"/>
      <c r="DE55" s="18"/>
      <c r="DF55" s="18"/>
      <c r="DG55" s="18"/>
      <c r="DH55" s="18"/>
      <c r="DI55" s="18"/>
      <c r="DJ55" s="18"/>
      <c r="DK55" s="18"/>
      <c r="DL55" s="18"/>
      <c r="DM55" s="18"/>
      <c r="DN55" s="18"/>
      <c r="DO55" s="18"/>
      <c r="DP55" s="18"/>
      <c r="DQ55" s="18"/>
      <c r="DR55" s="18"/>
      <c r="DS55" s="18"/>
      <c r="DT55" s="18"/>
      <c r="DU55" s="18"/>
      <c r="DV55" s="18"/>
      <c r="DW55" s="18"/>
      <c r="DX55" s="18"/>
      <c r="DY55" s="18"/>
      <c r="DZ55" s="18"/>
      <c r="EA55" s="18"/>
      <c r="EB55" s="18"/>
      <c r="EC55" s="18"/>
      <c r="ED55" s="18">
        <f t="shared" si="0"/>
        <v>1.1519999999999999E-2</v>
      </c>
      <c r="EE55" s="18"/>
      <c r="EF55" s="18"/>
      <c r="EG55" s="18"/>
      <c r="EH55" s="18"/>
      <c r="EI55" s="18"/>
      <c r="EJ55" s="18"/>
      <c r="EK55" s="18"/>
      <c r="EL55" s="18"/>
      <c r="EM55" s="18"/>
      <c r="EN55" s="18"/>
      <c r="EO55" s="18"/>
      <c r="EP55" s="18"/>
      <c r="EQ55" s="18"/>
      <c r="ER55" s="18"/>
      <c r="ES55" s="18"/>
      <c r="ET55" s="18"/>
      <c r="EU55" s="18"/>
      <c r="EV55" s="18"/>
      <c r="EW55" s="18"/>
      <c r="EX55" s="18"/>
      <c r="EY55" s="18"/>
      <c r="EZ55" s="18"/>
      <c r="FA55" s="18"/>
      <c r="FB55" s="18"/>
      <c r="FC55" s="18"/>
      <c r="FD55" s="18"/>
      <c r="FE55" s="18"/>
    </row>
    <row r="56" spans="1:161" s="16" customFormat="1" ht="24.75" customHeight="1" x14ac:dyDescent="0.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30" t="s">
        <v>79</v>
      </c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22" t="s">
        <v>80</v>
      </c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  <c r="BI56" s="22"/>
      <c r="BJ56" s="22"/>
      <c r="BK56" s="23" t="s">
        <v>36</v>
      </c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18">
        <f>2.54/1000</f>
        <v>2.5400000000000002E-3</v>
      </c>
      <c r="CD56" s="18"/>
      <c r="CE56" s="18"/>
      <c r="CF56" s="18"/>
      <c r="CG56" s="18"/>
      <c r="CH56" s="18"/>
      <c r="CI56" s="18"/>
      <c r="CJ56" s="18"/>
      <c r="CK56" s="18"/>
      <c r="CL56" s="18"/>
      <c r="CM56" s="18"/>
      <c r="CN56" s="18"/>
      <c r="CO56" s="18"/>
      <c r="CP56" s="18"/>
      <c r="CQ56" s="18"/>
      <c r="CR56" s="18"/>
      <c r="CS56" s="18"/>
      <c r="CT56" s="18"/>
      <c r="CU56" s="18"/>
      <c r="CV56" s="18"/>
      <c r="CW56" s="18"/>
      <c r="CX56" s="18"/>
      <c r="CY56" s="18"/>
      <c r="CZ56" s="18"/>
      <c r="DA56" s="18"/>
      <c r="DB56" s="18">
        <f>0.103/1000</f>
        <v>1.03E-4</v>
      </c>
      <c r="DC56" s="18"/>
      <c r="DD56" s="18"/>
      <c r="DE56" s="18"/>
      <c r="DF56" s="18"/>
      <c r="DG56" s="18"/>
      <c r="DH56" s="18"/>
      <c r="DI56" s="18"/>
      <c r="DJ56" s="18"/>
      <c r="DK56" s="18"/>
      <c r="DL56" s="18"/>
      <c r="DM56" s="18"/>
      <c r="DN56" s="18"/>
      <c r="DO56" s="18"/>
      <c r="DP56" s="18"/>
      <c r="DQ56" s="18"/>
      <c r="DR56" s="18"/>
      <c r="DS56" s="18"/>
      <c r="DT56" s="18"/>
      <c r="DU56" s="18"/>
      <c r="DV56" s="18"/>
      <c r="DW56" s="18"/>
      <c r="DX56" s="18"/>
      <c r="DY56" s="18"/>
      <c r="DZ56" s="18"/>
      <c r="EA56" s="18"/>
      <c r="EB56" s="18"/>
      <c r="EC56" s="18"/>
      <c r="ED56" s="18">
        <f t="shared" si="0"/>
        <v>2.4370000000000004E-3</v>
      </c>
      <c r="EE56" s="18"/>
      <c r="EF56" s="18"/>
      <c r="EG56" s="18"/>
      <c r="EH56" s="18"/>
      <c r="EI56" s="18"/>
      <c r="EJ56" s="18"/>
      <c r="EK56" s="18"/>
      <c r="EL56" s="18"/>
      <c r="EM56" s="18"/>
      <c r="EN56" s="18"/>
      <c r="EO56" s="18"/>
      <c r="EP56" s="18"/>
      <c r="EQ56" s="18"/>
      <c r="ER56" s="18"/>
      <c r="ES56" s="18"/>
      <c r="ET56" s="18"/>
      <c r="EU56" s="18"/>
      <c r="EV56" s="18"/>
      <c r="EW56" s="18"/>
      <c r="EX56" s="18"/>
      <c r="EY56" s="18"/>
      <c r="EZ56" s="18"/>
      <c r="FA56" s="18"/>
      <c r="FB56" s="18"/>
      <c r="FC56" s="18"/>
      <c r="FD56" s="18"/>
      <c r="FE56" s="18"/>
    </row>
    <row r="57" spans="1:161" s="16" customFormat="1" ht="24.75" customHeight="1" x14ac:dyDescent="0.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31" t="s">
        <v>81</v>
      </c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3"/>
      <c r="AQ57" s="24" t="s">
        <v>82</v>
      </c>
      <c r="AR57" s="25"/>
      <c r="AS57" s="25"/>
      <c r="AT57" s="25"/>
      <c r="AU57" s="25"/>
      <c r="AV57" s="25"/>
      <c r="AW57" s="25"/>
      <c r="AX57" s="25"/>
      <c r="AY57" s="25"/>
      <c r="AZ57" s="25"/>
      <c r="BA57" s="25"/>
      <c r="BB57" s="25"/>
      <c r="BC57" s="25"/>
      <c r="BD57" s="25"/>
      <c r="BE57" s="25"/>
      <c r="BF57" s="25"/>
      <c r="BG57" s="25"/>
      <c r="BH57" s="25"/>
      <c r="BI57" s="25"/>
      <c r="BJ57" s="26"/>
      <c r="BK57" s="23" t="s">
        <v>36</v>
      </c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18">
        <f>3.553/1000</f>
        <v>3.5529999999999997E-3</v>
      </c>
      <c r="CD57" s="18"/>
      <c r="CE57" s="18"/>
      <c r="CF57" s="18"/>
      <c r="CG57" s="18"/>
      <c r="CH57" s="18"/>
      <c r="CI57" s="18"/>
      <c r="CJ57" s="18"/>
      <c r="CK57" s="18"/>
      <c r="CL57" s="18"/>
      <c r="CM57" s="18"/>
      <c r="CN57" s="18"/>
      <c r="CO57" s="18"/>
      <c r="CP57" s="18"/>
      <c r="CQ57" s="18"/>
      <c r="CR57" s="18"/>
      <c r="CS57" s="18"/>
      <c r="CT57" s="18"/>
      <c r="CU57" s="18"/>
      <c r="CV57" s="18"/>
      <c r="CW57" s="18"/>
      <c r="CX57" s="18"/>
      <c r="CY57" s="18"/>
      <c r="CZ57" s="18"/>
      <c r="DA57" s="18"/>
      <c r="DB57" s="18"/>
      <c r="DC57" s="18"/>
      <c r="DD57" s="18"/>
      <c r="DE57" s="18"/>
      <c r="DF57" s="18"/>
      <c r="DG57" s="18"/>
      <c r="DH57" s="18"/>
      <c r="DI57" s="18"/>
      <c r="DJ57" s="18"/>
      <c r="DK57" s="18"/>
      <c r="DL57" s="18"/>
      <c r="DM57" s="18"/>
      <c r="DN57" s="18"/>
      <c r="DO57" s="18"/>
      <c r="DP57" s="18"/>
      <c r="DQ57" s="18"/>
      <c r="DR57" s="18"/>
      <c r="DS57" s="18"/>
      <c r="DT57" s="18"/>
      <c r="DU57" s="18"/>
      <c r="DV57" s="18"/>
      <c r="DW57" s="18"/>
      <c r="DX57" s="18"/>
      <c r="DY57" s="18"/>
      <c r="DZ57" s="18"/>
      <c r="EA57" s="18"/>
      <c r="EB57" s="18"/>
      <c r="EC57" s="18"/>
      <c r="ED57" s="18">
        <f t="shared" si="0"/>
        <v>3.5529999999999997E-3</v>
      </c>
      <c r="EE57" s="18"/>
      <c r="EF57" s="18"/>
      <c r="EG57" s="18"/>
      <c r="EH57" s="18"/>
      <c r="EI57" s="18"/>
      <c r="EJ57" s="18"/>
      <c r="EK57" s="18"/>
      <c r="EL57" s="18"/>
      <c r="EM57" s="18"/>
      <c r="EN57" s="18"/>
      <c r="EO57" s="18"/>
      <c r="EP57" s="18"/>
      <c r="EQ57" s="18"/>
      <c r="ER57" s="18"/>
      <c r="ES57" s="18"/>
      <c r="ET57" s="18"/>
      <c r="EU57" s="18"/>
      <c r="EV57" s="18"/>
      <c r="EW57" s="18"/>
      <c r="EX57" s="18"/>
      <c r="EY57" s="18"/>
      <c r="EZ57" s="18"/>
      <c r="FA57" s="18"/>
      <c r="FB57" s="18"/>
      <c r="FC57" s="18"/>
      <c r="FD57" s="18"/>
      <c r="FE57" s="18"/>
    </row>
    <row r="58" spans="1:161" s="16" customFormat="1" ht="24.75" customHeight="1" x14ac:dyDescent="0.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22" t="s">
        <v>83</v>
      </c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7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  <c r="BF58" s="28"/>
      <c r="BG58" s="28"/>
      <c r="BH58" s="28"/>
      <c r="BI58" s="28"/>
      <c r="BJ58" s="29"/>
      <c r="BK58" s="23" t="s">
        <v>36</v>
      </c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18">
        <f>3.175/1000</f>
        <v>3.1749999999999999E-3</v>
      </c>
      <c r="CD58" s="18"/>
      <c r="CE58" s="18"/>
      <c r="CF58" s="18"/>
      <c r="CG58" s="18"/>
      <c r="CH58" s="18"/>
      <c r="CI58" s="18"/>
      <c r="CJ58" s="18"/>
      <c r="CK58" s="18"/>
      <c r="CL58" s="18"/>
      <c r="CM58" s="18"/>
      <c r="CN58" s="18"/>
      <c r="CO58" s="18"/>
      <c r="CP58" s="18"/>
      <c r="CQ58" s="18"/>
      <c r="CR58" s="18"/>
      <c r="CS58" s="18"/>
      <c r="CT58" s="18"/>
      <c r="CU58" s="18"/>
      <c r="CV58" s="18"/>
      <c r="CW58" s="18"/>
      <c r="CX58" s="18"/>
      <c r="CY58" s="18"/>
      <c r="CZ58" s="18"/>
      <c r="DA58" s="18"/>
      <c r="DB58" s="18">
        <f>0.692/1000</f>
        <v>6.9199999999999991E-4</v>
      </c>
      <c r="DC58" s="18"/>
      <c r="DD58" s="18"/>
      <c r="DE58" s="18"/>
      <c r="DF58" s="18"/>
      <c r="DG58" s="18"/>
      <c r="DH58" s="18"/>
      <c r="DI58" s="18"/>
      <c r="DJ58" s="18"/>
      <c r="DK58" s="18"/>
      <c r="DL58" s="18"/>
      <c r="DM58" s="18"/>
      <c r="DN58" s="18"/>
      <c r="DO58" s="18"/>
      <c r="DP58" s="18"/>
      <c r="DQ58" s="18"/>
      <c r="DR58" s="18"/>
      <c r="DS58" s="18"/>
      <c r="DT58" s="18"/>
      <c r="DU58" s="18"/>
      <c r="DV58" s="18"/>
      <c r="DW58" s="18"/>
      <c r="DX58" s="18"/>
      <c r="DY58" s="18"/>
      <c r="DZ58" s="18"/>
      <c r="EA58" s="18"/>
      <c r="EB58" s="18"/>
      <c r="EC58" s="18"/>
      <c r="ED58" s="18">
        <f t="shared" si="0"/>
        <v>2.483E-3</v>
      </c>
      <c r="EE58" s="18"/>
      <c r="EF58" s="18"/>
      <c r="EG58" s="18"/>
      <c r="EH58" s="18"/>
      <c r="EI58" s="18"/>
      <c r="EJ58" s="18"/>
      <c r="EK58" s="18"/>
      <c r="EL58" s="18"/>
      <c r="EM58" s="18"/>
      <c r="EN58" s="18"/>
      <c r="EO58" s="18"/>
      <c r="EP58" s="18"/>
      <c r="EQ58" s="18"/>
      <c r="ER58" s="18"/>
      <c r="ES58" s="18"/>
      <c r="ET58" s="18"/>
      <c r="EU58" s="18"/>
      <c r="EV58" s="18"/>
      <c r="EW58" s="18"/>
      <c r="EX58" s="18"/>
      <c r="EY58" s="18"/>
      <c r="EZ58" s="18"/>
      <c r="FA58" s="18"/>
      <c r="FB58" s="18"/>
      <c r="FC58" s="18"/>
      <c r="FD58" s="18"/>
      <c r="FE58" s="18"/>
    </row>
    <row r="59" spans="1:161" s="16" customFormat="1" ht="24.75" customHeight="1" x14ac:dyDescent="0.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0" t="s">
        <v>84</v>
      </c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22" t="s">
        <v>85</v>
      </c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2"/>
      <c r="BK59" s="23" t="s">
        <v>36</v>
      </c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18">
        <f>5.957/1000</f>
        <v>5.9569999999999996E-3</v>
      </c>
      <c r="CD59" s="18"/>
      <c r="CE59" s="18"/>
      <c r="CF59" s="18"/>
      <c r="CG59" s="18"/>
      <c r="CH59" s="18"/>
      <c r="CI59" s="18"/>
      <c r="CJ59" s="18"/>
      <c r="CK59" s="18"/>
      <c r="CL59" s="18"/>
      <c r="CM59" s="18"/>
      <c r="CN59" s="18"/>
      <c r="CO59" s="18"/>
      <c r="CP59" s="18"/>
      <c r="CQ59" s="18"/>
      <c r="CR59" s="18"/>
      <c r="CS59" s="18"/>
      <c r="CT59" s="18"/>
      <c r="CU59" s="18"/>
      <c r="CV59" s="18"/>
      <c r="CW59" s="18"/>
      <c r="CX59" s="18"/>
      <c r="CY59" s="18"/>
      <c r="CZ59" s="18"/>
      <c r="DA59" s="18"/>
      <c r="DB59" s="18">
        <f>0.271/1000</f>
        <v>2.7100000000000003E-4</v>
      </c>
      <c r="DC59" s="18"/>
      <c r="DD59" s="18"/>
      <c r="DE59" s="18"/>
      <c r="DF59" s="18"/>
      <c r="DG59" s="18"/>
      <c r="DH59" s="18"/>
      <c r="DI59" s="18"/>
      <c r="DJ59" s="18"/>
      <c r="DK59" s="18"/>
      <c r="DL59" s="18"/>
      <c r="DM59" s="18"/>
      <c r="DN59" s="18"/>
      <c r="DO59" s="18"/>
      <c r="DP59" s="18"/>
      <c r="DQ59" s="18"/>
      <c r="DR59" s="18"/>
      <c r="DS59" s="18"/>
      <c r="DT59" s="18"/>
      <c r="DU59" s="18"/>
      <c r="DV59" s="18"/>
      <c r="DW59" s="18"/>
      <c r="DX59" s="18"/>
      <c r="DY59" s="18"/>
      <c r="DZ59" s="18"/>
      <c r="EA59" s="18"/>
      <c r="EB59" s="18"/>
      <c r="EC59" s="18"/>
      <c r="ED59" s="18">
        <f t="shared" si="0"/>
        <v>5.6859999999999992E-3</v>
      </c>
      <c r="EE59" s="18"/>
      <c r="EF59" s="18"/>
      <c r="EG59" s="18"/>
      <c r="EH59" s="18"/>
      <c r="EI59" s="18"/>
      <c r="EJ59" s="18"/>
      <c r="EK59" s="18"/>
      <c r="EL59" s="18"/>
      <c r="EM59" s="18"/>
      <c r="EN59" s="18"/>
      <c r="EO59" s="18"/>
      <c r="EP59" s="18"/>
      <c r="EQ59" s="18"/>
      <c r="ER59" s="18"/>
      <c r="ES59" s="18"/>
      <c r="ET59" s="18"/>
      <c r="EU59" s="18"/>
      <c r="EV59" s="18"/>
      <c r="EW59" s="18"/>
      <c r="EX59" s="18"/>
      <c r="EY59" s="18"/>
      <c r="EZ59" s="18"/>
      <c r="FA59" s="18"/>
      <c r="FB59" s="18"/>
      <c r="FC59" s="18"/>
      <c r="FD59" s="18"/>
      <c r="FE59" s="18"/>
    </row>
    <row r="60" spans="1:161" s="16" customFormat="1" ht="24.75" customHeight="1" x14ac:dyDescent="0.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22" t="s">
        <v>86</v>
      </c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 t="s">
        <v>87</v>
      </c>
      <c r="AR60" s="22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22"/>
      <c r="BK60" s="23" t="s">
        <v>42</v>
      </c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18">
        <f>1/1000</f>
        <v>1E-3</v>
      </c>
      <c r="CD60" s="18"/>
      <c r="CE60" s="18"/>
      <c r="CF60" s="18"/>
      <c r="CG60" s="18"/>
      <c r="CH60" s="18"/>
      <c r="CI60" s="18"/>
      <c r="CJ60" s="18"/>
      <c r="CK60" s="18"/>
      <c r="CL60" s="18"/>
      <c r="CM60" s="18"/>
      <c r="CN60" s="18"/>
      <c r="CO60" s="18"/>
      <c r="CP60" s="18"/>
      <c r="CQ60" s="18"/>
      <c r="CR60" s="18"/>
      <c r="CS60" s="18"/>
      <c r="CT60" s="18"/>
      <c r="CU60" s="18"/>
      <c r="CV60" s="18"/>
      <c r="CW60" s="18"/>
      <c r="CX60" s="18"/>
      <c r="CY60" s="18"/>
      <c r="CZ60" s="18"/>
      <c r="DA60" s="18"/>
      <c r="DB60" s="18">
        <f>0.337/1000</f>
        <v>3.3700000000000001E-4</v>
      </c>
      <c r="DC60" s="18"/>
      <c r="DD60" s="18"/>
      <c r="DE60" s="18"/>
      <c r="DF60" s="18"/>
      <c r="DG60" s="18"/>
      <c r="DH60" s="18"/>
      <c r="DI60" s="18"/>
      <c r="DJ60" s="18"/>
      <c r="DK60" s="18"/>
      <c r="DL60" s="18"/>
      <c r="DM60" s="18"/>
      <c r="DN60" s="18"/>
      <c r="DO60" s="18"/>
      <c r="DP60" s="18"/>
      <c r="DQ60" s="18"/>
      <c r="DR60" s="18"/>
      <c r="DS60" s="18"/>
      <c r="DT60" s="18"/>
      <c r="DU60" s="18"/>
      <c r="DV60" s="18"/>
      <c r="DW60" s="18"/>
      <c r="DX60" s="18"/>
      <c r="DY60" s="18"/>
      <c r="DZ60" s="18"/>
      <c r="EA60" s="18"/>
      <c r="EB60" s="18"/>
      <c r="EC60" s="18"/>
      <c r="ED60" s="18">
        <f t="shared" si="0"/>
        <v>6.6299999999999996E-4</v>
      </c>
      <c r="EE60" s="18"/>
      <c r="EF60" s="18"/>
      <c r="EG60" s="18"/>
      <c r="EH60" s="18"/>
      <c r="EI60" s="18"/>
      <c r="EJ60" s="18"/>
      <c r="EK60" s="18"/>
      <c r="EL60" s="18"/>
      <c r="EM60" s="18"/>
      <c r="EN60" s="18"/>
      <c r="EO60" s="18"/>
      <c r="EP60" s="18"/>
      <c r="EQ60" s="18"/>
      <c r="ER60" s="18"/>
      <c r="ES60" s="18"/>
      <c r="ET60" s="18"/>
      <c r="EU60" s="18"/>
      <c r="EV60" s="18"/>
      <c r="EW60" s="18"/>
      <c r="EX60" s="18"/>
      <c r="EY60" s="18"/>
      <c r="EZ60" s="18"/>
      <c r="FA60" s="18"/>
      <c r="FB60" s="18"/>
      <c r="FC60" s="18"/>
      <c r="FD60" s="18"/>
      <c r="FE60" s="18"/>
    </row>
    <row r="61" spans="1:161" s="16" customFormat="1" ht="24.75" customHeight="1" x14ac:dyDescent="0.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22" t="s">
        <v>93</v>
      </c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 t="s">
        <v>94</v>
      </c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22"/>
      <c r="BK61" s="23" t="s">
        <v>21</v>
      </c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18">
        <v>0</v>
      </c>
      <c r="CD61" s="18"/>
      <c r="CE61" s="18"/>
      <c r="CF61" s="18"/>
      <c r="CG61" s="18"/>
      <c r="CH61" s="18"/>
      <c r="CI61" s="18"/>
      <c r="CJ61" s="18"/>
      <c r="CK61" s="18"/>
      <c r="CL61" s="18"/>
      <c r="CM61" s="18"/>
      <c r="CN61" s="18"/>
      <c r="CO61" s="18"/>
      <c r="CP61" s="18"/>
      <c r="CQ61" s="18"/>
      <c r="CR61" s="18"/>
      <c r="CS61" s="18"/>
      <c r="CT61" s="18"/>
      <c r="CU61" s="18"/>
      <c r="CV61" s="18"/>
      <c r="CW61" s="18"/>
      <c r="CX61" s="18"/>
      <c r="CY61" s="18"/>
      <c r="CZ61" s="18"/>
      <c r="DA61" s="18"/>
      <c r="DB61" s="18">
        <f>7.104/1000</f>
        <v>7.1040000000000001E-3</v>
      </c>
      <c r="DC61" s="18"/>
      <c r="DD61" s="18"/>
      <c r="DE61" s="18"/>
      <c r="DF61" s="18"/>
      <c r="DG61" s="18"/>
      <c r="DH61" s="18"/>
      <c r="DI61" s="18"/>
      <c r="DJ61" s="18"/>
      <c r="DK61" s="18"/>
      <c r="DL61" s="18"/>
      <c r="DM61" s="18"/>
      <c r="DN61" s="18"/>
      <c r="DO61" s="18"/>
      <c r="DP61" s="18"/>
      <c r="DQ61" s="18"/>
      <c r="DR61" s="18"/>
      <c r="DS61" s="18"/>
      <c r="DT61" s="18"/>
      <c r="DU61" s="18"/>
      <c r="DV61" s="18"/>
      <c r="DW61" s="18"/>
      <c r="DX61" s="18"/>
      <c r="DY61" s="18"/>
      <c r="DZ61" s="18"/>
      <c r="EA61" s="18"/>
      <c r="EB61" s="18"/>
      <c r="EC61" s="18"/>
      <c r="ED61" s="18">
        <f t="shared" si="0"/>
        <v>-7.1040000000000001E-3</v>
      </c>
      <c r="EE61" s="18"/>
      <c r="EF61" s="18"/>
      <c r="EG61" s="18"/>
      <c r="EH61" s="18"/>
      <c r="EI61" s="18"/>
      <c r="EJ61" s="18"/>
      <c r="EK61" s="18"/>
      <c r="EL61" s="18"/>
      <c r="EM61" s="18"/>
      <c r="EN61" s="18"/>
      <c r="EO61" s="18"/>
      <c r="EP61" s="18"/>
      <c r="EQ61" s="18"/>
      <c r="ER61" s="18"/>
      <c r="ES61" s="18"/>
      <c r="ET61" s="18"/>
      <c r="EU61" s="18"/>
      <c r="EV61" s="18"/>
      <c r="EW61" s="18"/>
      <c r="EX61" s="18"/>
      <c r="EY61" s="18"/>
      <c r="EZ61" s="18"/>
      <c r="FA61" s="18"/>
      <c r="FB61" s="18"/>
      <c r="FC61" s="18"/>
      <c r="FD61" s="18"/>
      <c r="FE61" s="18"/>
    </row>
    <row r="62" spans="1:161" s="16" customFormat="1" ht="24.75" customHeight="1" x14ac:dyDescent="0.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22" t="s">
        <v>95</v>
      </c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 t="s">
        <v>96</v>
      </c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  <c r="BI62" s="22"/>
      <c r="BJ62" s="22"/>
      <c r="BK62" s="23" t="s">
        <v>36</v>
      </c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18">
        <v>0</v>
      </c>
      <c r="CD62" s="18"/>
      <c r="CE62" s="18"/>
      <c r="CF62" s="18"/>
      <c r="CG62" s="18"/>
      <c r="CH62" s="18"/>
      <c r="CI62" s="18"/>
      <c r="CJ62" s="18"/>
      <c r="CK62" s="18"/>
      <c r="CL62" s="18"/>
      <c r="CM62" s="18"/>
      <c r="CN62" s="18"/>
      <c r="CO62" s="18"/>
      <c r="CP62" s="18"/>
      <c r="CQ62" s="18"/>
      <c r="CR62" s="18"/>
      <c r="CS62" s="18"/>
      <c r="CT62" s="18"/>
      <c r="CU62" s="18"/>
      <c r="CV62" s="18"/>
      <c r="CW62" s="18"/>
      <c r="CX62" s="18"/>
      <c r="CY62" s="18"/>
      <c r="CZ62" s="18"/>
      <c r="DA62" s="18"/>
      <c r="DB62" s="18">
        <f>0.001/1000</f>
        <v>9.9999999999999995E-7</v>
      </c>
      <c r="DC62" s="18"/>
      <c r="DD62" s="18"/>
      <c r="DE62" s="18"/>
      <c r="DF62" s="18"/>
      <c r="DG62" s="18"/>
      <c r="DH62" s="18"/>
      <c r="DI62" s="18"/>
      <c r="DJ62" s="18"/>
      <c r="DK62" s="18"/>
      <c r="DL62" s="18"/>
      <c r="DM62" s="18"/>
      <c r="DN62" s="18"/>
      <c r="DO62" s="18"/>
      <c r="DP62" s="18"/>
      <c r="DQ62" s="18"/>
      <c r="DR62" s="18"/>
      <c r="DS62" s="18"/>
      <c r="DT62" s="18"/>
      <c r="DU62" s="18"/>
      <c r="DV62" s="18"/>
      <c r="DW62" s="18"/>
      <c r="DX62" s="18"/>
      <c r="DY62" s="18"/>
      <c r="DZ62" s="18"/>
      <c r="EA62" s="18"/>
      <c r="EB62" s="18"/>
      <c r="EC62" s="18"/>
      <c r="ED62" s="18">
        <f t="shared" si="0"/>
        <v>-9.9999999999999995E-7</v>
      </c>
      <c r="EE62" s="18"/>
      <c r="EF62" s="18"/>
      <c r="EG62" s="18"/>
      <c r="EH62" s="18"/>
      <c r="EI62" s="18"/>
      <c r="EJ62" s="18"/>
      <c r="EK62" s="18"/>
      <c r="EL62" s="18"/>
      <c r="EM62" s="18"/>
      <c r="EN62" s="18"/>
      <c r="EO62" s="18"/>
      <c r="EP62" s="18"/>
      <c r="EQ62" s="18"/>
      <c r="ER62" s="18"/>
      <c r="ES62" s="18"/>
      <c r="ET62" s="18"/>
      <c r="EU62" s="18"/>
      <c r="EV62" s="18"/>
      <c r="EW62" s="18"/>
      <c r="EX62" s="18"/>
      <c r="EY62" s="18"/>
      <c r="EZ62" s="18"/>
      <c r="FA62" s="18"/>
      <c r="FB62" s="18"/>
      <c r="FC62" s="18"/>
      <c r="FD62" s="18"/>
      <c r="FE62" s="18"/>
    </row>
    <row r="63" spans="1:161" s="16" customFormat="1" ht="24.75" customHeight="1" x14ac:dyDescent="0.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22" t="s">
        <v>97</v>
      </c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 t="s">
        <v>98</v>
      </c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  <c r="BF63" s="22"/>
      <c r="BG63" s="22"/>
      <c r="BH63" s="22"/>
      <c r="BI63" s="22"/>
      <c r="BJ63" s="22"/>
      <c r="BK63" s="23" t="s">
        <v>36</v>
      </c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18">
        <v>0</v>
      </c>
      <c r="CD63" s="18"/>
      <c r="CE63" s="18"/>
      <c r="CF63" s="18"/>
      <c r="CG63" s="18"/>
      <c r="CH63" s="18"/>
      <c r="CI63" s="18"/>
      <c r="CJ63" s="18"/>
      <c r="CK63" s="18"/>
      <c r="CL63" s="18"/>
      <c r="CM63" s="18"/>
      <c r="CN63" s="18"/>
      <c r="CO63" s="18"/>
      <c r="CP63" s="18"/>
      <c r="CQ63" s="18"/>
      <c r="CR63" s="18"/>
      <c r="CS63" s="18"/>
      <c r="CT63" s="18"/>
      <c r="CU63" s="18"/>
      <c r="CV63" s="18"/>
      <c r="CW63" s="18"/>
      <c r="CX63" s="18"/>
      <c r="CY63" s="18"/>
      <c r="CZ63" s="18"/>
      <c r="DA63" s="18"/>
      <c r="DB63" s="18">
        <f>0.149/1000</f>
        <v>1.4899999999999999E-4</v>
      </c>
      <c r="DC63" s="18"/>
      <c r="DD63" s="18"/>
      <c r="DE63" s="18"/>
      <c r="DF63" s="18"/>
      <c r="DG63" s="18"/>
      <c r="DH63" s="18"/>
      <c r="DI63" s="18"/>
      <c r="DJ63" s="18"/>
      <c r="DK63" s="18"/>
      <c r="DL63" s="18"/>
      <c r="DM63" s="18"/>
      <c r="DN63" s="18"/>
      <c r="DO63" s="18"/>
      <c r="DP63" s="18"/>
      <c r="DQ63" s="18"/>
      <c r="DR63" s="18"/>
      <c r="DS63" s="18"/>
      <c r="DT63" s="18"/>
      <c r="DU63" s="18"/>
      <c r="DV63" s="18"/>
      <c r="DW63" s="18"/>
      <c r="DX63" s="18"/>
      <c r="DY63" s="18"/>
      <c r="DZ63" s="18"/>
      <c r="EA63" s="18"/>
      <c r="EB63" s="18"/>
      <c r="EC63" s="18"/>
      <c r="ED63" s="18">
        <f t="shared" si="0"/>
        <v>-1.4899999999999999E-4</v>
      </c>
      <c r="EE63" s="18"/>
      <c r="EF63" s="18"/>
      <c r="EG63" s="18"/>
      <c r="EH63" s="18"/>
      <c r="EI63" s="18"/>
      <c r="EJ63" s="18"/>
      <c r="EK63" s="18"/>
      <c r="EL63" s="18"/>
      <c r="EM63" s="18"/>
      <c r="EN63" s="18"/>
      <c r="EO63" s="18"/>
      <c r="EP63" s="18"/>
      <c r="EQ63" s="18"/>
      <c r="ER63" s="18"/>
      <c r="ES63" s="18"/>
      <c r="ET63" s="18"/>
      <c r="EU63" s="18"/>
      <c r="EV63" s="18"/>
      <c r="EW63" s="18"/>
      <c r="EX63" s="18"/>
      <c r="EY63" s="18"/>
      <c r="EZ63" s="18"/>
      <c r="FA63" s="18"/>
      <c r="FB63" s="18"/>
      <c r="FC63" s="18"/>
      <c r="FD63" s="18"/>
      <c r="FE63" s="18"/>
    </row>
    <row r="64" spans="1:161" s="16" customFormat="1" ht="32.25" customHeight="1" x14ac:dyDescent="0.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22" t="s">
        <v>88</v>
      </c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4" t="s">
        <v>89</v>
      </c>
      <c r="AR64" s="25"/>
      <c r="AS64" s="25"/>
      <c r="AT64" s="25"/>
      <c r="AU64" s="25"/>
      <c r="AV64" s="25"/>
      <c r="AW64" s="25"/>
      <c r="AX64" s="25"/>
      <c r="AY64" s="25"/>
      <c r="AZ64" s="25"/>
      <c r="BA64" s="25"/>
      <c r="BB64" s="25"/>
      <c r="BC64" s="25"/>
      <c r="BD64" s="25"/>
      <c r="BE64" s="25"/>
      <c r="BF64" s="25"/>
      <c r="BG64" s="25"/>
      <c r="BH64" s="25"/>
      <c r="BI64" s="25"/>
      <c r="BJ64" s="26"/>
      <c r="BK64" s="23" t="s">
        <v>21</v>
      </c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18">
        <f>37/1000</f>
        <v>3.6999999999999998E-2</v>
      </c>
      <c r="CD64" s="18"/>
      <c r="CE64" s="18"/>
      <c r="CF64" s="18"/>
      <c r="CG64" s="18"/>
      <c r="CH64" s="18"/>
      <c r="CI64" s="18"/>
      <c r="CJ64" s="18"/>
      <c r="CK64" s="18"/>
      <c r="CL64" s="18"/>
      <c r="CM64" s="18"/>
      <c r="CN64" s="18"/>
      <c r="CO64" s="18"/>
      <c r="CP64" s="18"/>
      <c r="CQ64" s="18"/>
      <c r="CR64" s="18"/>
      <c r="CS64" s="18"/>
      <c r="CT64" s="18"/>
      <c r="CU64" s="18"/>
      <c r="CV64" s="18"/>
      <c r="CW64" s="18"/>
      <c r="CX64" s="18"/>
      <c r="CY64" s="18"/>
      <c r="CZ64" s="18"/>
      <c r="DA64" s="18"/>
      <c r="DB64" s="18">
        <f>13.729/1000</f>
        <v>1.3729E-2</v>
      </c>
      <c r="DC64" s="18"/>
      <c r="DD64" s="18"/>
      <c r="DE64" s="18"/>
      <c r="DF64" s="18"/>
      <c r="DG64" s="18"/>
      <c r="DH64" s="18"/>
      <c r="DI64" s="18"/>
      <c r="DJ64" s="18"/>
      <c r="DK64" s="18"/>
      <c r="DL64" s="18"/>
      <c r="DM64" s="18"/>
      <c r="DN64" s="18"/>
      <c r="DO64" s="18"/>
      <c r="DP64" s="18"/>
      <c r="DQ64" s="18"/>
      <c r="DR64" s="18"/>
      <c r="DS64" s="18"/>
      <c r="DT64" s="18"/>
      <c r="DU64" s="18"/>
      <c r="DV64" s="18"/>
      <c r="DW64" s="18"/>
      <c r="DX64" s="18"/>
      <c r="DY64" s="18"/>
      <c r="DZ64" s="18"/>
      <c r="EA64" s="18"/>
      <c r="EB64" s="18"/>
      <c r="EC64" s="18"/>
      <c r="ED64" s="18">
        <f t="shared" si="0"/>
        <v>2.3271E-2</v>
      </c>
      <c r="EE64" s="18"/>
      <c r="EF64" s="18"/>
      <c r="EG64" s="18"/>
      <c r="EH64" s="18"/>
      <c r="EI64" s="18"/>
      <c r="EJ64" s="18"/>
      <c r="EK64" s="18"/>
      <c r="EL64" s="18"/>
      <c r="EM64" s="18"/>
      <c r="EN64" s="18"/>
      <c r="EO64" s="18"/>
      <c r="EP64" s="18"/>
      <c r="EQ64" s="18"/>
      <c r="ER64" s="18"/>
      <c r="ES64" s="18"/>
      <c r="ET64" s="18"/>
      <c r="EU64" s="18"/>
      <c r="EV64" s="18"/>
      <c r="EW64" s="18"/>
      <c r="EX64" s="18"/>
      <c r="EY64" s="18"/>
      <c r="EZ64" s="18"/>
      <c r="FA64" s="18"/>
      <c r="FB64" s="18"/>
      <c r="FC64" s="18"/>
      <c r="FD64" s="18"/>
      <c r="FE64" s="18"/>
    </row>
    <row r="65" spans="1:161" s="16" customFormat="1" ht="36" customHeight="1" x14ac:dyDescent="0.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22" t="s">
        <v>90</v>
      </c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7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/>
      <c r="BF65" s="28"/>
      <c r="BG65" s="28"/>
      <c r="BH65" s="28"/>
      <c r="BI65" s="28"/>
      <c r="BJ65" s="29"/>
      <c r="BK65" s="23" t="s">
        <v>42</v>
      </c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18">
        <v>1E-3</v>
      </c>
      <c r="CD65" s="18"/>
      <c r="CE65" s="18"/>
      <c r="CF65" s="18"/>
      <c r="CG65" s="18"/>
      <c r="CH65" s="18"/>
      <c r="CI65" s="18"/>
      <c r="CJ65" s="18"/>
      <c r="CK65" s="18"/>
      <c r="CL65" s="18"/>
      <c r="CM65" s="18"/>
      <c r="CN65" s="18"/>
      <c r="CO65" s="18"/>
      <c r="CP65" s="18"/>
      <c r="CQ65" s="18"/>
      <c r="CR65" s="18"/>
      <c r="CS65" s="18"/>
      <c r="CT65" s="18"/>
      <c r="CU65" s="18"/>
      <c r="CV65" s="18"/>
      <c r="CW65" s="18"/>
      <c r="CX65" s="18"/>
      <c r="CY65" s="18"/>
      <c r="CZ65" s="18"/>
      <c r="DA65" s="18"/>
      <c r="DB65" s="18">
        <f>0.525/1000</f>
        <v>5.2500000000000008E-4</v>
      </c>
      <c r="DC65" s="18"/>
      <c r="DD65" s="18"/>
      <c r="DE65" s="18"/>
      <c r="DF65" s="18"/>
      <c r="DG65" s="18"/>
      <c r="DH65" s="18"/>
      <c r="DI65" s="18"/>
      <c r="DJ65" s="18"/>
      <c r="DK65" s="18"/>
      <c r="DL65" s="18"/>
      <c r="DM65" s="18"/>
      <c r="DN65" s="18"/>
      <c r="DO65" s="18"/>
      <c r="DP65" s="18"/>
      <c r="DQ65" s="18"/>
      <c r="DR65" s="18"/>
      <c r="DS65" s="18"/>
      <c r="DT65" s="18"/>
      <c r="DU65" s="18"/>
      <c r="DV65" s="18"/>
      <c r="DW65" s="18"/>
      <c r="DX65" s="18"/>
      <c r="DY65" s="18"/>
      <c r="DZ65" s="18"/>
      <c r="EA65" s="18"/>
      <c r="EB65" s="18"/>
      <c r="EC65" s="18"/>
      <c r="ED65" s="18">
        <f t="shared" si="0"/>
        <v>4.7499999999999994E-4</v>
      </c>
      <c r="EE65" s="18"/>
      <c r="EF65" s="18"/>
      <c r="EG65" s="18"/>
      <c r="EH65" s="18"/>
      <c r="EI65" s="18"/>
      <c r="EJ65" s="18"/>
      <c r="EK65" s="18"/>
      <c r="EL65" s="18"/>
      <c r="EM65" s="18"/>
      <c r="EN65" s="18"/>
      <c r="EO65" s="18"/>
      <c r="EP65" s="18"/>
      <c r="EQ65" s="18"/>
      <c r="ER65" s="18"/>
      <c r="ES65" s="18"/>
      <c r="ET65" s="18"/>
      <c r="EU65" s="18"/>
      <c r="EV65" s="18"/>
      <c r="EW65" s="18"/>
      <c r="EX65" s="18"/>
      <c r="EY65" s="18"/>
      <c r="EZ65" s="18"/>
      <c r="FA65" s="18"/>
      <c r="FB65" s="18"/>
      <c r="FC65" s="18"/>
      <c r="FD65" s="18"/>
      <c r="FE65" s="18"/>
    </row>
    <row r="66" spans="1:161" s="16" customFormat="1" ht="16.5" customHeight="1" x14ac:dyDescent="0.2">
      <c r="A66" s="18" t="s">
        <v>91</v>
      </c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20"/>
      <c r="BI66" s="20"/>
      <c r="BJ66" s="20"/>
      <c r="BK66" s="21"/>
      <c r="BL66" s="21"/>
      <c r="BM66" s="21"/>
      <c r="BN66" s="21"/>
      <c r="BO66" s="21"/>
      <c r="BP66" s="21"/>
      <c r="BQ66" s="21"/>
      <c r="BR66" s="21"/>
      <c r="BS66" s="21"/>
      <c r="BT66" s="21"/>
      <c r="BU66" s="21"/>
      <c r="BV66" s="21"/>
      <c r="BW66" s="21"/>
      <c r="BX66" s="21"/>
      <c r="BY66" s="21"/>
      <c r="BZ66" s="21"/>
      <c r="CA66" s="21"/>
      <c r="CB66" s="21"/>
      <c r="CC66" s="18">
        <f>SUM(CC17:DA65)</f>
        <v>5.2251639999999986</v>
      </c>
      <c r="CD66" s="18"/>
      <c r="CE66" s="18"/>
      <c r="CF66" s="18"/>
      <c r="CG66" s="18"/>
      <c r="CH66" s="18"/>
      <c r="CI66" s="18"/>
      <c r="CJ66" s="18"/>
      <c r="CK66" s="18"/>
      <c r="CL66" s="18"/>
      <c r="CM66" s="18"/>
      <c r="CN66" s="18"/>
      <c r="CO66" s="18"/>
      <c r="CP66" s="18"/>
      <c r="CQ66" s="18"/>
      <c r="CR66" s="18"/>
      <c r="CS66" s="18"/>
      <c r="CT66" s="18"/>
      <c r="CU66" s="18"/>
      <c r="CV66" s="18"/>
      <c r="CW66" s="18"/>
      <c r="CX66" s="18"/>
      <c r="CY66" s="18"/>
      <c r="CZ66" s="18"/>
      <c r="DA66" s="18"/>
      <c r="DB66" s="18">
        <f>SUM(DB17:EC65)</f>
        <v>3.4306800000000002</v>
      </c>
      <c r="DC66" s="18"/>
      <c r="DD66" s="18"/>
      <c r="DE66" s="18"/>
      <c r="DF66" s="18"/>
      <c r="DG66" s="18"/>
      <c r="DH66" s="18"/>
      <c r="DI66" s="18"/>
      <c r="DJ66" s="18"/>
      <c r="DK66" s="18"/>
      <c r="DL66" s="18"/>
      <c r="DM66" s="18"/>
      <c r="DN66" s="18"/>
      <c r="DO66" s="18"/>
      <c r="DP66" s="18"/>
      <c r="DQ66" s="18"/>
      <c r="DR66" s="18"/>
      <c r="DS66" s="18"/>
      <c r="DT66" s="18"/>
      <c r="DU66" s="18"/>
      <c r="DV66" s="18"/>
      <c r="DW66" s="18"/>
      <c r="DX66" s="18"/>
      <c r="DY66" s="18"/>
      <c r="DZ66" s="18"/>
      <c r="EA66" s="18"/>
      <c r="EB66" s="18"/>
      <c r="EC66" s="18"/>
      <c r="ED66" s="18">
        <f>SUM(ED17:FE65)</f>
        <v>1.7944840000000002</v>
      </c>
      <c r="EE66" s="18"/>
      <c r="EF66" s="18"/>
      <c r="EG66" s="18"/>
      <c r="EH66" s="18"/>
      <c r="EI66" s="18"/>
      <c r="EJ66" s="18"/>
      <c r="EK66" s="18"/>
      <c r="EL66" s="18"/>
      <c r="EM66" s="18"/>
      <c r="EN66" s="18"/>
      <c r="EO66" s="18"/>
      <c r="EP66" s="18"/>
      <c r="EQ66" s="18"/>
      <c r="ER66" s="18"/>
      <c r="ES66" s="18"/>
      <c r="ET66" s="18"/>
      <c r="EU66" s="18"/>
      <c r="EV66" s="18"/>
      <c r="EW66" s="18"/>
      <c r="EX66" s="18"/>
      <c r="EY66" s="18"/>
      <c r="EZ66" s="18"/>
      <c r="FA66" s="18"/>
      <c r="FB66" s="18"/>
      <c r="FC66" s="18"/>
      <c r="FD66" s="18"/>
      <c r="FE66" s="18"/>
    </row>
  </sheetData>
  <mergeCells count="362">
    <mergeCell ref="A63:U63"/>
    <mergeCell ref="V63:AP63"/>
    <mergeCell ref="AQ63:BJ63"/>
    <mergeCell ref="BK63:CB63"/>
    <mergeCell ref="CC63:DA63"/>
    <mergeCell ref="DB63:EC63"/>
    <mergeCell ref="ED63:FE63"/>
    <mergeCell ref="A61:U61"/>
    <mergeCell ref="V61:AP61"/>
    <mergeCell ref="AQ61:BJ61"/>
    <mergeCell ref="BK61:CB61"/>
    <mergeCell ref="CC61:DA61"/>
    <mergeCell ref="DB61:EC61"/>
    <mergeCell ref="ED61:FE61"/>
    <mergeCell ref="A62:U62"/>
    <mergeCell ref="V62:AP62"/>
    <mergeCell ref="AQ62:BJ62"/>
    <mergeCell ref="BK62:CB62"/>
    <mergeCell ref="CC62:DA62"/>
    <mergeCell ref="DB62:EC62"/>
    <mergeCell ref="ED62:FE62"/>
    <mergeCell ref="BR11:CI11"/>
    <mergeCell ref="A12:R12"/>
    <mergeCell ref="A13:R13"/>
    <mergeCell ref="A15:U15"/>
    <mergeCell ref="V15:AP15"/>
    <mergeCell ref="AQ15:BJ15"/>
    <mergeCell ref="BK15:CB15"/>
    <mergeCell ref="CC15:DA15"/>
    <mergeCell ref="EF1:FE1"/>
    <mergeCell ref="EF2:FE2"/>
    <mergeCell ref="A7:FE7"/>
    <mergeCell ref="CI8:EO8"/>
    <mergeCell ref="CI9:EO9"/>
    <mergeCell ref="BR10:CI10"/>
    <mergeCell ref="CJ10:CM10"/>
    <mergeCell ref="CN10:CQ10"/>
    <mergeCell ref="DB15:EC15"/>
    <mergeCell ref="ED15:FE15"/>
    <mergeCell ref="A16:U16"/>
    <mergeCell ref="V16:AP16"/>
    <mergeCell ref="AQ16:BJ16"/>
    <mergeCell ref="BK16:CB16"/>
    <mergeCell ref="CC16:DA16"/>
    <mergeCell ref="DB16:EC16"/>
    <mergeCell ref="ED16:FE16"/>
    <mergeCell ref="ED17:FE17"/>
    <mergeCell ref="A18:U18"/>
    <mergeCell ref="V18:AP18"/>
    <mergeCell ref="AQ18:BJ18"/>
    <mergeCell ref="BK18:CB18"/>
    <mergeCell ref="CC18:DA18"/>
    <mergeCell ref="DB18:EC18"/>
    <mergeCell ref="ED18:FE18"/>
    <mergeCell ref="A17:U17"/>
    <mergeCell ref="V17:AP17"/>
    <mergeCell ref="AQ17:BJ17"/>
    <mergeCell ref="BK17:CB17"/>
    <mergeCell ref="CC17:DA17"/>
    <mergeCell ref="DB17:EC17"/>
    <mergeCell ref="ED19:FE19"/>
    <mergeCell ref="A20:U20"/>
    <mergeCell ref="V20:AP20"/>
    <mergeCell ref="AQ20:BJ20"/>
    <mergeCell ref="BK20:CB20"/>
    <mergeCell ref="CC20:DA20"/>
    <mergeCell ref="DB20:EC20"/>
    <mergeCell ref="ED20:FE20"/>
    <mergeCell ref="A19:U19"/>
    <mergeCell ref="V19:AP19"/>
    <mergeCell ref="AQ19:BJ19"/>
    <mergeCell ref="BK19:CB19"/>
    <mergeCell ref="CC19:DA19"/>
    <mergeCell ref="DB19:EC19"/>
    <mergeCell ref="ED21:FE21"/>
    <mergeCell ref="A22:U22"/>
    <mergeCell ref="V22:AP22"/>
    <mergeCell ref="BK22:CB22"/>
    <mergeCell ref="CC22:DA22"/>
    <mergeCell ref="DB22:EC22"/>
    <mergeCell ref="ED22:FE22"/>
    <mergeCell ref="A21:U21"/>
    <mergeCell ref="V21:AP21"/>
    <mergeCell ref="AQ21:BJ23"/>
    <mergeCell ref="BK21:CB21"/>
    <mergeCell ref="CC21:DA21"/>
    <mergeCell ref="DB21:EC21"/>
    <mergeCell ref="A23:U23"/>
    <mergeCell ref="V23:AP23"/>
    <mergeCell ref="BK23:CB23"/>
    <mergeCell ref="CC23:DA23"/>
    <mergeCell ref="CC27:DA27"/>
    <mergeCell ref="DB23:EC23"/>
    <mergeCell ref="ED23:FE23"/>
    <mergeCell ref="A24:U24"/>
    <mergeCell ref="V24:AP24"/>
    <mergeCell ref="AQ24:BJ24"/>
    <mergeCell ref="BK24:CB24"/>
    <mergeCell ref="CC24:DA24"/>
    <mergeCell ref="DB24:EC24"/>
    <mergeCell ref="ED24:FE24"/>
    <mergeCell ref="DB27:EC27"/>
    <mergeCell ref="ED27:FE27"/>
    <mergeCell ref="A28:U28"/>
    <mergeCell ref="V28:AP28"/>
    <mergeCell ref="BK28:CB28"/>
    <mergeCell ref="CC28:DA28"/>
    <mergeCell ref="DB28:EC28"/>
    <mergeCell ref="ED28:FE28"/>
    <mergeCell ref="ED25:FE25"/>
    <mergeCell ref="A26:U26"/>
    <mergeCell ref="V26:AP26"/>
    <mergeCell ref="BK26:CB26"/>
    <mergeCell ref="CC26:DA26"/>
    <mergeCell ref="DB26:EC26"/>
    <mergeCell ref="ED26:FE26"/>
    <mergeCell ref="A25:U25"/>
    <mergeCell ref="V25:AP25"/>
    <mergeCell ref="AQ25:BJ28"/>
    <mergeCell ref="BK25:CB25"/>
    <mergeCell ref="CC25:DA25"/>
    <mergeCell ref="DB25:EC25"/>
    <mergeCell ref="A27:U27"/>
    <mergeCell ref="V27:AP27"/>
    <mergeCell ref="BK27:CB27"/>
    <mergeCell ref="ED29:FE29"/>
    <mergeCell ref="A30:U30"/>
    <mergeCell ref="V30:AP30"/>
    <mergeCell ref="AQ30:BJ30"/>
    <mergeCell ref="BK30:CB30"/>
    <mergeCell ref="CC30:DA30"/>
    <mergeCell ref="DB30:EC30"/>
    <mergeCell ref="ED30:FE30"/>
    <mergeCell ref="A29:U29"/>
    <mergeCell ref="V29:AP29"/>
    <mergeCell ref="AQ29:BJ29"/>
    <mergeCell ref="BK29:CB29"/>
    <mergeCell ref="CC29:DA29"/>
    <mergeCell ref="DB29:EC29"/>
    <mergeCell ref="ED31:FE31"/>
    <mergeCell ref="A32:U32"/>
    <mergeCell ref="V32:AP32"/>
    <mergeCell ref="AQ32:BJ32"/>
    <mergeCell ref="BK32:CB32"/>
    <mergeCell ref="CC32:DA32"/>
    <mergeCell ref="DB32:EC32"/>
    <mergeCell ref="ED32:FE32"/>
    <mergeCell ref="A31:U31"/>
    <mergeCell ref="V31:AP31"/>
    <mergeCell ref="AQ31:BJ31"/>
    <mergeCell ref="BK31:CB31"/>
    <mergeCell ref="CC31:DA31"/>
    <mergeCell ref="DB31:EC31"/>
    <mergeCell ref="ED33:FE33"/>
    <mergeCell ref="A34:U34"/>
    <mergeCell ref="V34:AP34"/>
    <mergeCell ref="AQ34:BJ34"/>
    <mergeCell ref="BK34:CB34"/>
    <mergeCell ref="CC34:DA34"/>
    <mergeCell ref="DB34:EC34"/>
    <mergeCell ref="ED34:FE34"/>
    <mergeCell ref="A33:U33"/>
    <mergeCell ref="V33:AP33"/>
    <mergeCell ref="AQ33:BJ33"/>
    <mergeCell ref="BK33:CB33"/>
    <mergeCell ref="CC33:DA33"/>
    <mergeCell ref="DB33:EC33"/>
    <mergeCell ref="ED35:FE35"/>
    <mergeCell ref="A36:U36"/>
    <mergeCell ref="V36:AP36"/>
    <mergeCell ref="AQ36:BJ36"/>
    <mergeCell ref="BK36:CB36"/>
    <mergeCell ref="CC36:DA36"/>
    <mergeCell ref="DB36:EC36"/>
    <mergeCell ref="ED36:FE36"/>
    <mergeCell ref="A35:U35"/>
    <mergeCell ref="V35:AP35"/>
    <mergeCell ref="AQ35:BJ35"/>
    <mergeCell ref="BK35:CB35"/>
    <mergeCell ref="CC35:DA35"/>
    <mergeCell ref="DB35:EC35"/>
    <mergeCell ref="ED37:FE37"/>
    <mergeCell ref="A38:U38"/>
    <mergeCell ref="V38:AP38"/>
    <mergeCell ref="AQ38:BJ38"/>
    <mergeCell ref="BK38:CB38"/>
    <mergeCell ref="CC38:DA38"/>
    <mergeCell ref="DB38:EC38"/>
    <mergeCell ref="ED38:FE38"/>
    <mergeCell ref="A37:U37"/>
    <mergeCell ref="V37:AP37"/>
    <mergeCell ref="AQ37:BJ37"/>
    <mergeCell ref="BK37:CB37"/>
    <mergeCell ref="CC37:DA37"/>
    <mergeCell ref="DB37:EC37"/>
    <mergeCell ref="ED39:FE39"/>
    <mergeCell ref="A40:U40"/>
    <mergeCell ref="V40:AP40"/>
    <mergeCell ref="BK40:CB40"/>
    <mergeCell ref="CC40:DA40"/>
    <mergeCell ref="DB40:EC40"/>
    <mergeCell ref="ED40:FE40"/>
    <mergeCell ref="A39:U39"/>
    <mergeCell ref="V39:AP39"/>
    <mergeCell ref="AQ39:BJ40"/>
    <mergeCell ref="BK39:CB39"/>
    <mergeCell ref="CC39:DA39"/>
    <mergeCell ref="DB39:EC39"/>
    <mergeCell ref="ED41:FE41"/>
    <mergeCell ref="A42:U42"/>
    <mergeCell ref="V42:AP42"/>
    <mergeCell ref="AQ42:BJ42"/>
    <mergeCell ref="BK42:CB42"/>
    <mergeCell ref="CC42:DA42"/>
    <mergeCell ref="DB42:EC42"/>
    <mergeCell ref="ED42:FE42"/>
    <mergeCell ref="A41:U41"/>
    <mergeCell ref="V41:AP41"/>
    <mergeCell ref="AQ41:BJ41"/>
    <mergeCell ref="BK41:CB41"/>
    <mergeCell ref="CC41:DA41"/>
    <mergeCell ref="DB41:EC41"/>
    <mergeCell ref="ED43:FE43"/>
    <mergeCell ref="A44:U44"/>
    <mergeCell ref="V44:AP44"/>
    <mergeCell ref="BK44:CB44"/>
    <mergeCell ref="CC44:DA44"/>
    <mergeCell ref="DB44:EC44"/>
    <mergeCell ref="ED44:FE44"/>
    <mergeCell ref="A43:U43"/>
    <mergeCell ref="V43:AP43"/>
    <mergeCell ref="AQ43:BJ44"/>
    <mergeCell ref="BK43:CB43"/>
    <mergeCell ref="CC43:DA43"/>
    <mergeCell ref="DB43:EC43"/>
    <mergeCell ref="ED45:FE45"/>
    <mergeCell ref="A46:U46"/>
    <mergeCell ref="V46:AP46"/>
    <mergeCell ref="AQ46:BJ46"/>
    <mergeCell ref="BK46:CB46"/>
    <mergeCell ref="CC46:DA46"/>
    <mergeCell ref="DB46:EC46"/>
    <mergeCell ref="ED46:FE46"/>
    <mergeCell ref="A45:U45"/>
    <mergeCell ref="V45:AP45"/>
    <mergeCell ref="AQ45:BJ45"/>
    <mergeCell ref="BK45:CB45"/>
    <mergeCell ref="CC45:DA45"/>
    <mergeCell ref="DB45:EC45"/>
    <mergeCell ref="ED47:FE47"/>
    <mergeCell ref="A48:U48"/>
    <mergeCell ref="V48:AP48"/>
    <mergeCell ref="AQ48:BJ51"/>
    <mergeCell ref="BK48:CB48"/>
    <mergeCell ref="CC48:DA48"/>
    <mergeCell ref="DB48:EC48"/>
    <mergeCell ref="ED48:FE48"/>
    <mergeCell ref="A49:U49"/>
    <mergeCell ref="V49:AP49"/>
    <mergeCell ref="A47:U47"/>
    <mergeCell ref="V47:AP47"/>
    <mergeCell ref="AQ47:BJ47"/>
    <mergeCell ref="BK47:CB47"/>
    <mergeCell ref="CC47:DA47"/>
    <mergeCell ref="DB47:EC47"/>
    <mergeCell ref="A51:U51"/>
    <mergeCell ref="V51:AP51"/>
    <mergeCell ref="BK51:CB51"/>
    <mergeCell ref="CC51:DA51"/>
    <mergeCell ref="DB51:EC51"/>
    <mergeCell ref="ED51:FE51"/>
    <mergeCell ref="BK49:CB49"/>
    <mergeCell ref="CC49:DA49"/>
    <mergeCell ref="DB49:EC49"/>
    <mergeCell ref="ED49:FE49"/>
    <mergeCell ref="A50:U50"/>
    <mergeCell ref="V50:AP50"/>
    <mergeCell ref="BK50:CB50"/>
    <mergeCell ref="CC50:DA50"/>
    <mergeCell ref="DB50:EC50"/>
    <mergeCell ref="ED50:FE50"/>
    <mergeCell ref="ED52:FE52"/>
    <mergeCell ref="A53:U53"/>
    <mergeCell ref="V53:AP53"/>
    <mergeCell ref="AQ53:BJ53"/>
    <mergeCell ref="BK53:CB53"/>
    <mergeCell ref="CC53:DA53"/>
    <mergeCell ref="DB53:EC53"/>
    <mergeCell ref="ED53:FE53"/>
    <mergeCell ref="A52:U52"/>
    <mergeCell ref="V52:AP52"/>
    <mergeCell ref="AQ52:BJ52"/>
    <mergeCell ref="BK52:CB52"/>
    <mergeCell ref="CC52:DA52"/>
    <mergeCell ref="DB52:EC52"/>
    <mergeCell ref="ED54:FE54"/>
    <mergeCell ref="A55:U55"/>
    <mergeCell ref="V55:AP55"/>
    <mergeCell ref="BK55:CB55"/>
    <mergeCell ref="CC55:DA55"/>
    <mergeCell ref="DB55:EC55"/>
    <mergeCell ref="ED55:FE55"/>
    <mergeCell ref="A54:U54"/>
    <mergeCell ref="V54:AP54"/>
    <mergeCell ref="AQ54:BJ55"/>
    <mergeCell ref="BK54:CB54"/>
    <mergeCell ref="CC54:DA54"/>
    <mergeCell ref="DB54:EC54"/>
    <mergeCell ref="ED56:FE56"/>
    <mergeCell ref="A57:U57"/>
    <mergeCell ref="V57:AP57"/>
    <mergeCell ref="AQ57:BJ58"/>
    <mergeCell ref="BK57:CB57"/>
    <mergeCell ref="CC57:DA57"/>
    <mergeCell ref="DB57:EC57"/>
    <mergeCell ref="ED57:FE57"/>
    <mergeCell ref="A58:U58"/>
    <mergeCell ref="V58:AP58"/>
    <mergeCell ref="A56:U56"/>
    <mergeCell ref="V56:AP56"/>
    <mergeCell ref="AQ56:BJ56"/>
    <mergeCell ref="BK56:CB56"/>
    <mergeCell ref="CC56:DA56"/>
    <mergeCell ref="DB56:EC56"/>
    <mergeCell ref="ED59:FE59"/>
    <mergeCell ref="A60:U60"/>
    <mergeCell ref="V60:AP60"/>
    <mergeCell ref="AQ60:BJ60"/>
    <mergeCell ref="BK60:CB60"/>
    <mergeCell ref="CC60:DA60"/>
    <mergeCell ref="DB60:EC60"/>
    <mergeCell ref="ED60:FE60"/>
    <mergeCell ref="BK58:CB58"/>
    <mergeCell ref="CC58:DA58"/>
    <mergeCell ref="DB58:EC58"/>
    <mergeCell ref="ED58:FE58"/>
    <mergeCell ref="A59:U59"/>
    <mergeCell ref="V59:AP59"/>
    <mergeCell ref="AQ59:BJ59"/>
    <mergeCell ref="BK59:CB59"/>
    <mergeCell ref="CC59:DA59"/>
    <mergeCell ref="DB59:EC59"/>
    <mergeCell ref="ED66:FE66"/>
    <mergeCell ref="A66:U66"/>
    <mergeCell ref="V66:AP66"/>
    <mergeCell ref="AQ66:BJ66"/>
    <mergeCell ref="BK66:CB66"/>
    <mergeCell ref="CC66:DA66"/>
    <mergeCell ref="DB66:EC66"/>
    <mergeCell ref="ED64:FE64"/>
    <mergeCell ref="A65:U65"/>
    <mergeCell ref="V65:AP65"/>
    <mergeCell ref="BK65:CB65"/>
    <mergeCell ref="CC65:DA65"/>
    <mergeCell ref="DB65:EC65"/>
    <mergeCell ref="ED65:FE65"/>
    <mergeCell ref="A64:U64"/>
    <mergeCell ref="V64:AP64"/>
    <mergeCell ref="AQ64:BJ65"/>
    <mergeCell ref="BK64:CB64"/>
    <mergeCell ref="CC64:DA64"/>
    <mergeCell ref="DB64:EC64"/>
  </mergeCells>
  <pageMargins left="0.59055118110236227" right="0.51181102362204722" top="0.78740157480314965" bottom="0.39370078740157483" header="0.19685039370078741" footer="0.1968503937007874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февраль</vt:lpstr>
      <vt:lpstr>февраль!Область_печати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2022-01-25T07:00:13Z</dcterms:created>
  <dcterms:modified xsi:type="dcterms:W3CDTF">2022-03-10T13:01:38Z</dcterms:modified>
</cp:coreProperties>
</file>