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6\2021 год\"/>
    </mc:Choice>
  </mc:AlternateContent>
  <bookViews>
    <workbookView xWindow="0" yWindow="0" windowWidth="28800" windowHeight="11730"/>
  </bookViews>
  <sheets>
    <sheet name="январь" sheetId="1" r:id="rId1"/>
  </sheets>
  <definedNames>
    <definedName name="_xlnm.Print_Area" localSheetId="0">январь!$A$1:$FE$59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29" i="1" l="1"/>
  <c r="ED47" i="1"/>
  <c r="ED48" i="1"/>
  <c r="ED52" i="1"/>
  <c r="ED53" i="1"/>
  <c r="ED56" i="1"/>
  <c r="ED57" i="1"/>
  <c r="ED58" i="1"/>
  <c r="ED17" i="1"/>
  <c r="DB50" i="1"/>
  <c r="ED50" i="1" s="1"/>
  <c r="DB51" i="1"/>
  <c r="ED51" i="1" s="1"/>
  <c r="DB49" i="1"/>
  <c r="DB40" i="1"/>
  <c r="DB31" i="1"/>
  <c r="DB32" i="1"/>
  <c r="DB35" i="1"/>
  <c r="DB28" i="1"/>
  <c r="DB43" i="1"/>
  <c r="DB36" i="1"/>
  <c r="DB33" i="1"/>
  <c r="DB57" i="1"/>
  <c r="DB55" i="1"/>
  <c r="ED55" i="1" s="1"/>
  <c r="DB54" i="1"/>
  <c r="ED54" i="1" s="1"/>
  <c r="DB53" i="1"/>
  <c r="DB52" i="1"/>
  <c r="DB45" i="1"/>
  <c r="DB44" i="1"/>
  <c r="DB46" i="1"/>
  <c r="DB26" i="1"/>
  <c r="DB24" i="1"/>
  <c r="DB27" i="1"/>
  <c r="DB25" i="1" l="1"/>
  <c r="DB41" i="1"/>
  <c r="DB42" i="1"/>
  <c r="DB39" i="1"/>
  <c r="DB38" i="1"/>
  <c r="DB34" i="1"/>
  <c r="DB30" i="1"/>
  <c r="DB18" i="1"/>
  <c r="DB37" i="1"/>
  <c r="ED37" i="1" s="1"/>
  <c r="DB59" i="1" l="1"/>
  <c r="CC49" i="1"/>
  <c r="ED49" i="1" s="1"/>
  <c r="CC46" i="1"/>
  <c r="ED46" i="1" s="1"/>
  <c r="CC45" i="1"/>
  <c r="ED45" i="1" s="1"/>
  <c r="CC44" i="1"/>
  <c r="ED44" i="1" s="1"/>
  <c r="CC43" i="1"/>
  <c r="ED43" i="1" s="1"/>
  <c r="CC42" i="1"/>
  <c r="ED42" i="1" s="1"/>
  <c r="CC41" i="1"/>
  <c r="ED41" i="1" s="1"/>
  <c r="CC40" i="1"/>
  <c r="ED40" i="1" s="1"/>
  <c r="CC39" i="1"/>
  <c r="ED39" i="1" s="1"/>
  <c r="CC38" i="1"/>
  <c r="ED38" i="1" s="1"/>
  <c r="CC36" i="1"/>
  <c r="ED36" i="1" s="1"/>
  <c r="CC35" i="1"/>
  <c r="ED35" i="1" s="1"/>
  <c r="CC34" i="1"/>
  <c r="ED34" i="1" s="1"/>
  <c r="CC33" i="1"/>
  <c r="ED33" i="1" s="1"/>
  <c r="CC32" i="1"/>
  <c r="ED32" i="1" s="1"/>
  <c r="CC31" i="1"/>
  <c r="ED31" i="1" s="1"/>
  <c r="CC30" i="1"/>
  <c r="ED30" i="1" s="1"/>
  <c r="CC28" i="1"/>
  <c r="ED28" i="1" s="1"/>
  <c r="CC27" i="1"/>
  <c r="ED27" i="1" s="1"/>
  <c r="CC26" i="1"/>
  <c r="ED26" i="1" s="1"/>
  <c r="CC25" i="1"/>
  <c r="ED25" i="1" s="1"/>
  <c r="CC24" i="1"/>
  <c r="ED24" i="1" s="1"/>
  <c r="CC23" i="1"/>
  <c r="ED23" i="1" s="1"/>
  <c r="CC22" i="1"/>
  <c r="ED22" i="1" s="1"/>
  <c r="CC21" i="1"/>
  <c r="ED21" i="1" s="1"/>
  <c r="CC20" i="1"/>
  <c r="ED20" i="1" s="1"/>
  <c r="CC19" i="1"/>
  <c r="ED19" i="1" s="1"/>
  <c r="CC18" i="1"/>
  <c r="CC59" i="1" l="1"/>
  <c r="ED18" i="1"/>
  <c r="ED59" i="1" s="1"/>
</calcChain>
</file>

<file path=xl/sharedStrings.xml><?xml version="1.0" encoding="utf-8"?>
<sst xmlns="http://schemas.openxmlformats.org/spreadsheetml/2006/main" count="135" uniqueCount="87">
  <si>
    <t>Приложение № 4</t>
  </si>
  <si>
    <t>к приказу ФАС России
от 18.01.2019 № 38/19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</si>
  <si>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</si>
  <si>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</si>
  <si>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</si>
  <si>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</si>
  <si>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</si>
  <si>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январь</t>
  </si>
  <si>
    <t>21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</si>
  <si>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</si>
  <si>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</si>
  <si>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</si>
  <si>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</si>
  <si>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</si>
  <si>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</si>
  <si>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</si>
  <si>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</si>
  <si>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</si>
  <si>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ГРС-2 с.Спасское</t>
  </si>
  <si>
    <t>котельная больницы</t>
  </si>
  <si>
    <t>Государственное бюджетное учреждение здравоохранения "Городская больница ЗАТО г. Радужный Владимирской области"</t>
  </si>
  <si>
    <t>5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</si>
  <si>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</si>
  <si>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</si>
  <si>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</si>
  <si>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</si>
  <si>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</si>
  <si>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</si>
  <si>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</si>
  <si>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</si>
  <si>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</si>
  <si>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</si>
  <si>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</si>
  <si>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</si>
  <si>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</si>
  <si>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</si>
  <si>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</si>
  <si>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</si>
  <si>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ООО "Бриз"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</si>
  <si>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</si>
  <si>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</si>
  <si>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</si>
  <si>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</si>
  <si>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</si>
  <si>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</si>
  <si>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</si>
  <si>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</si>
  <si>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</si>
  <si>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</si>
  <si>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</si>
  <si>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</si>
  <si>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</si>
  <si>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</si>
  <si>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база</t>
  </si>
  <si>
    <t>ИП Комаров В.Ю.</t>
  </si>
  <si>
    <t>автостоянка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</si>
  <si>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</si>
  <si>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</si>
  <si>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</si>
  <si>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</si>
  <si>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</si>
  <si>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</si>
  <si>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</si>
  <si>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</si>
  <si>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</si>
  <si>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</si>
  <si>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</si>
  <si>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 xml:space="preserve">котельная </t>
  </si>
  <si>
    <t>ООО "Владимирский стандарт"</t>
  </si>
  <si>
    <t>паровая котельная/водогрейная котельная</t>
  </si>
  <si>
    <t>квартиры</t>
  </si>
  <si>
    <t>ООО "Строительная фирма Спектр"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</si>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</sst>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0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165" fontId="5" fillId="0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0"/>
  <sheetViews>
    <sheetView tabSelected="1" topLeftCell="A40" zoomScaleNormal="100" zoomScaleSheetLayoutView="100" workbookViewId="0">
      <selection activeCell="DA68" sqref="DA68"/>
    </sheetView>
  </sheetViews>
  <sheetFormatPr defaultColWidth="0.85546875" defaultRowHeight="15" x14ac:dyDescent="0.25"/>
  <cols>
    <col min="1" max="16384" width="0.85546875" style="1"/>
  </cols>
  <sheetData>
    <row r="1" spans="1:161" x14ac:dyDescent="0.25">
      <c r="EF1" s="21" t="s">
        <v>0</v>
      </c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</row>
    <row r="2" spans="1:161" ht="33" customHeight="1" x14ac:dyDescent="0.25">
      <c r="EF2" s="22" t="s">
        <v>1</v>
      </c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</row>
    <row r="4" spans="1:16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FE4" s="3" t="s">
        <v>2</v>
      </c>
    </row>
    <row r="5" spans="1:161" s="5" customFormat="1" ht="12.7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161" s="5" customFormat="1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161" s="6" customFormat="1" ht="15.75" x14ac:dyDescent="0.25">
      <c r="A7" s="23" t="s">
        <v>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</row>
    <row r="8" spans="1:161" s="7" customFormat="1" ht="15.75" x14ac:dyDescent="0.25">
      <c r="CH8" s="8" t="s">
        <v>4</v>
      </c>
      <c r="CI8" s="24" t="s">
        <v>5</v>
      </c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</row>
    <row r="9" spans="1:161" s="9" customFormat="1" ht="11.25" customHeight="1" x14ac:dyDescent="0.2"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CI9" s="25" t="s">
        <v>6</v>
      </c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</row>
    <row r="10" spans="1:161" s="7" customFormat="1" ht="15" customHeight="1" x14ac:dyDescent="0.25">
      <c r="BQ10" s="8" t="s">
        <v>86</v>
      </c>
      <c r="BR10" s="26" t="s">
        <v>7</v>
      </c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7">
        <v>20</v>
      </c>
      <c r="CK10" s="27"/>
      <c r="CL10" s="27"/>
      <c r="CM10" s="27"/>
      <c r="CN10" s="28" t="s">
        <v>8</v>
      </c>
      <c r="CO10" s="28"/>
      <c r="CP10" s="28"/>
      <c r="CQ10" s="28"/>
      <c r="CR10" s="11" t="s">
        <v>9</v>
      </c>
      <c r="CV10" s="11"/>
      <c r="CW10" s="11"/>
      <c r="CX10" s="11"/>
    </row>
    <row r="11" spans="1:161" s="12" customFormat="1" ht="11.25" x14ac:dyDescent="0.2">
      <c r="BR11" s="17" t="s">
        <v>10</v>
      </c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</row>
    <row r="12" spans="1:16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</row>
    <row r="13" spans="1:161" s="13" customFormat="1" ht="11.25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61" s="13" customFormat="1" ht="11.25" x14ac:dyDescent="0.2"/>
    <row r="15" spans="1:161" s="14" customFormat="1" ht="37.5" customHeight="1" x14ac:dyDescent="0.2">
      <c r="A15" s="20" t="s">
        <v>11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12</v>
      </c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 t="s">
        <v>13</v>
      </c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 t="s">
        <v>14</v>
      </c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 t="s">
        <v>15</v>
      </c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 t="s">
        <v>16</v>
      </c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 t="s">
        <v>17</v>
      </c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</row>
    <row r="16" spans="1:161" s="15" customFormat="1" ht="12" x14ac:dyDescent="0.2">
      <c r="A16" s="29">
        <v>1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>
        <v>2</v>
      </c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>
        <v>3</v>
      </c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>
        <v>4</v>
      </c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>
        <v>5</v>
      </c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>
        <v>6</v>
      </c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>
        <v>7</v>
      </c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</row>
    <row r="17" spans="1:161" s="16" customFormat="1" ht="103.5" customHeight="1" x14ac:dyDescent="0.2">
      <c r="A17" s="30" t="s">
        <v>18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1" t="s">
        <v>19</v>
      </c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 t="s">
        <v>20</v>
      </c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2" t="s">
        <v>21</v>
      </c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0">
        <v>1.5691E-2</v>
      </c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3">
        <v>2.7859999999999999E-2</v>
      </c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5"/>
      <c r="ED17" s="30">
        <f>CC17-DB17</f>
        <v>-1.2168999999999999E-2</v>
      </c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</row>
    <row r="18" spans="1:161" s="16" customFormat="1" ht="141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1" t="s">
        <v>22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 t="s">
        <v>23</v>
      </c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2" t="s">
        <v>21</v>
      </c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3">
        <f>67/1000</f>
        <v>6.7000000000000004E-2</v>
      </c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  <c r="DB18" s="30">
        <f>0.060498</f>
        <v>6.0498000000000003E-2</v>
      </c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>
        <f t="shared" ref="ED18:ED58" si="0">CC18-DB18</f>
        <v>6.5020000000000008E-3</v>
      </c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</row>
    <row r="19" spans="1:161" s="16" customFormat="1" ht="16.5" customHeight="1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1" t="s">
        <v>24</v>
      </c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 t="s">
        <v>24</v>
      </c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2" t="s">
        <v>21</v>
      </c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0">
        <f>57/1000</f>
        <v>5.7000000000000002E-2</v>
      </c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>
        <v>6.1430999999999999E-2</v>
      </c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>
        <f t="shared" si="0"/>
        <v>-4.4309999999999974E-3</v>
      </c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</row>
    <row r="20" spans="1:161" s="16" customFormat="1" ht="40.5" customHeight="1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6" t="s">
        <v>25</v>
      </c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8"/>
      <c r="AQ20" s="39" t="s">
        <v>26</v>
      </c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1"/>
      <c r="BK20" s="32" t="s">
        <v>21</v>
      </c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0">
        <f>168.822/1000</f>
        <v>0.168822</v>
      </c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>
        <v>0.100247</v>
      </c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>
        <f t="shared" si="0"/>
        <v>6.8574999999999997E-2</v>
      </c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</row>
    <row r="21" spans="1:161" s="16" customFormat="1" ht="30" customHeight="1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6" t="s">
        <v>27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8"/>
      <c r="AQ21" s="42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4"/>
      <c r="BK21" s="32" t="s">
        <v>28</v>
      </c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0">
        <f>517.102/1000</f>
        <v>0.51710199999999995</v>
      </c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>
        <v>0.29313400000000001</v>
      </c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>
        <f t="shared" si="0"/>
        <v>0.22396799999999994</v>
      </c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</row>
    <row r="22" spans="1:161" s="16" customFormat="1" ht="16.5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6" t="s">
        <v>29</v>
      </c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8"/>
      <c r="AQ22" s="45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32" t="s">
        <v>21</v>
      </c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0">
        <f>128.009/1000</f>
        <v>0.12800899999999998</v>
      </c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>
        <v>0.101233</v>
      </c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>
        <f t="shared" si="0"/>
        <v>2.677599999999998E-2</v>
      </c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</row>
    <row r="23" spans="1:161" s="16" customFormat="1" ht="16.5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1" t="s">
        <v>5</v>
      </c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 t="s">
        <v>5</v>
      </c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2" t="s">
        <v>30</v>
      </c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0">
        <f>3704.87/1000</f>
        <v>3.7048700000000001</v>
      </c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>
        <v>2.8570959999999999</v>
      </c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>
        <f t="shared" si="0"/>
        <v>0.84777400000000025</v>
      </c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</row>
    <row r="24" spans="1:161" s="16" customFormat="1" ht="27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 t="s">
        <v>31</v>
      </c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9" t="s">
        <v>32</v>
      </c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1"/>
      <c r="BK24" s="32" t="s">
        <v>33</v>
      </c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0">
        <f>2.7/1000</f>
        <v>2.7000000000000001E-3</v>
      </c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>
        <f>1.275/1000</f>
        <v>1.2749999999999999E-3</v>
      </c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>
        <f t="shared" si="0"/>
        <v>1.4250000000000003E-3</v>
      </c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</row>
    <row r="25" spans="1:161" s="16" customFormat="1" ht="16.5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1" t="s">
        <v>34</v>
      </c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42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4"/>
      <c r="BK25" s="32" t="s">
        <v>33</v>
      </c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0">
        <f>1.957/1000</f>
        <v>1.957E-3</v>
      </c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>
        <f>0.725/1000</f>
        <v>7.2499999999999995E-4</v>
      </c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>
        <f t="shared" si="0"/>
        <v>1.232E-3</v>
      </c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</row>
    <row r="26" spans="1:161" s="16" customFormat="1" ht="30" customHeight="1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1" t="s">
        <v>35</v>
      </c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42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4"/>
      <c r="BK26" s="32" t="s">
        <v>33</v>
      </c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0">
        <f>1.957/1000</f>
        <v>1.957E-3</v>
      </c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>
        <f>2.378/1000</f>
        <v>2.3779999999999999E-3</v>
      </c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>
        <f t="shared" si="0"/>
        <v>-4.2099999999999993E-4</v>
      </c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</row>
    <row r="27" spans="1:161" s="16" customFormat="1" ht="16.5" customHeight="1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 t="s">
        <v>36</v>
      </c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45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7"/>
      <c r="BK27" s="32" t="s">
        <v>33</v>
      </c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0">
        <f>2.7/1000</f>
        <v>2.7000000000000001E-3</v>
      </c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>
        <f>2.685/1000</f>
        <v>2.6849999999999999E-3</v>
      </c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53">
        <f t="shared" si="0"/>
        <v>1.5000000000000256E-5</v>
      </c>
      <c r="EE27" s="53"/>
      <c r="EF27" s="53"/>
      <c r="EG27" s="53"/>
      <c r="EH27" s="53"/>
      <c r="EI27" s="53"/>
      <c r="EJ27" s="53"/>
      <c r="EK27" s="53"/>
      <c r="EL27" s="53"/>
      <c r="EM27" s="53"/>
      <c r="EN27" s="53"/>
      <c r="EO27" s="53"/>
      <c r="EP27" s="53"/>
      <c r="EQ27" s="53"/>
      <c r="ER27" s="53"/>
      <c r="ES27" s="53"/>
      <c r="ET27" s="53"/>
      <c r="EU27" s="53"/>
      <c r="EV27" s="53"/>
      <c r="EW27" s="53"/>
      <c r="EX27" s="53"/>
      <c r="EY27" s="53"/>
      <c r="EZ27" s="53"/>
      <c r="FA27" s="53"/>
      <c r="FB27" s="53"/>
      <c r="FC27" s="53"/>
      <c r="FD27" s="53"/>
      <c r="FE27" s="53"/>
    </row>
    <row r="28" spans="1:161" s="16" customFormat="1" ht="16.5" customHeight="1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48" t="s">
        <v>37</v>
      </c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31" t="s">
        <v>38</v>
      </c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2" t="s">
        <v>39</v>
      </c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0">
        <f>1.01/1000</f>
        <v>1.01E-3</v>
      </c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>
        <f>0.461/1000</f>
        <v>4.6100000000000004E-4</v>
      </c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>
        <f t="shared" si="0"/>
        <v>5.4900000000000001E-4</v>
      </c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</row>
    <row r="29" spans="1:161" s="16" customFormat="1" ht="30" customHeight="1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1" t="s">
        <v>40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 t="s">
        <v>41</v>
      </c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2" t="s">
        <v>21</v>
      </c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0">
        <v>2.7099999999999999E-2</v>
      </c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>
        <v>2.0695000000000002E-2</v>
      </c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>
        <f t="shared" si="0"/>
        <v>6.4049999999999975E-3</v>
      </c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</row>
    <row r="30" spans="1:161" s="16" customFormat="1" ht="29.25" customHeight="1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1" t="s">
        <v>42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 t="s">
        <v>43</v>
      </c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2" t="s">
        <v>33</v>
      </c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0">
        <f>14/1000</f>
        <v>1.4E-2</v>
      </c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>
        <f>17.21/1000</f>
        <v>1.721E-2</v>
      </c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>
        <f t="shared" si="0"/>
        <v>-3.2099999999999993E-3</v>
      </c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</row>
    <row r="31" spans="1:161" s="16" customFormat="1" ht="16.5" customHeight="1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48" t="s">
        <v>44</v>
      </c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31" t="s">
        <v>45</v>
      </c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2" t="s">
        <v>39</v>
      </c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0">
        <f>1.01/1000</f>
        <v>1.01E-3</v>
      </c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>
        <f>0.44/1000</f>
        <v>4.4000000000000002E-4</v>
      </c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>
        <f t="shared" si="0"/>
        <v>5.6999999999999998E-4</v>
      </c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</row>
    <row r="32" spans="1:161" s="16" customFormat="1" ht="16.5" customHeight="1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48" t="s">
        <v>37</v>
      </c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31" t="s">
        <v>46</v>
      </c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2" t="s">
        <v>39</v>
      </c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0">
        <f>1.39/1000</f>
        <v>1.39E-3</v>
      </c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>
        <f>1.39/1000</f>
        <v>1.39E-3</v>
      </c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>
        <f t="shared" si="0"/>
        <v>0</v>
      </c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</row>
    <row r="33" spans="1:161" s="16" customFormat="1" ht="16.5" customHeight="1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48" t="s">
        <v>47</v>
      </c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31" t="s">
        <v>48</v>
      </c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2" t="s">
        <v>39</v>
      </c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0">
        <f>1.01/1000</f>
        <v>1.01E-3</v>
      </c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>
        <f>0.88/1000</f>
        <v>8.8000000000000003E-4</v>
      </c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>
        <f t="shared" si="0"/>
        <v>1.3000000000000002E-4</v>
      </c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</row>
    <row r="34" spans="1:161" s="16" customFormat="1" ht="16.5" customHeight="1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48" t="s">
        <v>49</v>
      </c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31" t="s">
        <v>50</v>
      </c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2" t="s">
        <v>33</v>
      </c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0">
        <f>2/1000</f>
        <v>2E-3</v>
      </c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>
        <f>1.657/1000</f>
        <v>1.6570000000000001E-3</v>
      </c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>
        <f t="shared" si="0"/>
        <v>3.4299999999999999E-4</v>
      </c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</row>
    <row r="35" spans="1:161" s="16" customFormat="1" ht="16.5" customHeight="1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48" t="s">
        <v>37</v>
      </c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31" t="s">
        <v>51</v>
      </c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2" t="s">
        <v>39</v>
      </c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0">
        <f>1.19/1000</f>
        <v>1.1899999999999999E-3</v>
      </c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>
        <f>0.701/1000</f>
        <v>7.0099999999999991E-4</v>
      </c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>
        <f t="shared" si="0"/>
        <v>4.8899999999999996E-4</v>
      </c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</row>
    <row r="36" spans="1:161" s="16" customFormat="1" ht="16.5" customHeight="1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48" t="s">
        <v>49</v>
      </c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31" t="s">
        <v>52</v>
      </c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2" t="s">
        <v>39</v>
      </c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0">
        <f>1.09/1000</f>
        <v>1.09E-3</v>
      </c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>
        <f>0.396/1000</f>
        <v>3.9600000000000003E-4</v>
      </c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>
        <f t="shared" si="0"/>
        <v>6.9399999999999996E-4</v>
      </c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</row>
    <row r="37" spans="1:161" s="16" customFormat="1" ht="16.5" customHeight="1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48" t="s">
        <v>53</v>
      </c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39" t="s">
        <v>54</v>
      </c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1"/>
      <c r="BK37" s="32" t="s">
        <v>21</v>
      </c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0">
        <v>2.8613E-2</v>
      </c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>
        <f>8.75/1000</f>
        <v>8.7500000000000008E-3</v>
      </c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>
        <f t="shared" si="0"/>
        <v>1.9862999999999999E-2</v>
      </c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</row>
    <row r="38" spans="1:161" s="16" customFormat="1" ht="16.5" customHeight="1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48" t="s">
        <v>55</v>
      </c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2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4"/>
      <c r="BK38" s="32" t="s">
        <v>33</v>
      </c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0">
        <f>3/1000</f>
        <v>3.0000000000000001E-3</v>
      </c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>
        <f>5.146/1000</f>
        <v>5.1459999999999995E-3</v>
      </c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>
        <f t="shared" si="0"/>
        <v>-2.1459999999999995E-3</v>
      </c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</row>
    <row r="39" spans="1:161" s="16" customFormat="1" ht="16.5" customHeight="1" x14ac:dyDescent="0.2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48" t="s">
        <v>56</v>
      </c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5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7"/>
      <c r="BK39" s="32" t="s">
        <v>33</v>
      </c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0">
        <f>4/1000</f>
        <v>4.0000000000000001E-3</v>
      </c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>
        <f>3.691/1000</f>
        <v>3.6909999999999998E-3</v>
      </c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>
        <f t="shared" si="0"/>
        <v>3.0900000000000025E-4</v>
      </c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</row>
    <row r="40" spans="1:161" s="16" customFormat="1" ht="16.5" customHeight="1" x14ac:dyDescent="0.2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48" t="s">
        <v>37</v>
      </c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31" t="s">
        <v>57</v>
      </c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2" t="s">
        <v>39</v>
      </c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0">
        <f>0.618/1000</f>
        <v>6.1799999999999995E-4</v>
      </c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>
        <f>0.514/1000</f>
        <v>5.1400000000000003E-4</v>
      </c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>
        <f t="shared" si="0"/>
        <v>1.0399999999999993E-4</v>
      </c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</row>
    <row r="41" spans="1:161" s="16" customFormat="1" ht="16.5" customHeight="1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48" t="s">
        <v>58</v>
      </c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31" t="s">
        <v>59</v>
      </c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2" t="s">
        <v>33</v>
      </c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0">
        <f>2/1000</f>
        <v>2E-3</v>
      </c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>
        <f>0.997/1000</f>
        <v>9.9700000000000006E-4</v>
      </c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>
        <f t="shared" si="0"/>
        <v>1.003E-3</v>
      </c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</row>
    <row r="42" spans="1:161" s="16" customFormat="1" ht="16.5" customHeight="1" x14ac:dyDescent="0.2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48" t="s">
        <v>60</v>
      </c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39" t="s">
        <v>61</v>
      </c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1"/>
      <c r="BK42" s="32" t="s">
        <v>33</v>
      </c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0">
        <f>1.5/1000</f>
        <v>1.5E-3</v>
      </c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>
        <f>1.105/1000</f>
        <v>1.1050000000000001E-3</v>
      </c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>
        <f t="shared" si="0"/>
        <v>3.9499999999999995E-4</v>
      </c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</row>
    <row r="43" spans="1:161" s="16" customFormat="1" ht="16.5" customHeight="1" x14ac:dyDescent="0.2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48" t="s">
        <v>60</v>
      </c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5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7"/>
      <c r="BK43" s="32" t="s">
        <v>39</v>
      </c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0">
        <f>0.72/1000</f>
        <v>7.1999999999999994E-4</v>
      </c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>
        <f>0.679/1000</f>
        <v>6.7900000000000002E-4</v>
      </c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53">
        <f t="shared" si="0"/>
        <v>4.0999999999999912E-5</v>
      </c>
      <c r="EE43" s="53"/>
      <c r="EF43" s="53"/>
      <c r="EG43" s="53"/>
      <c r="EH43" s="53"/>
      <c r="EI43" s="53"/>
      <c r="EJ43" s="53"/>
      <c r="EK43" s="53"/>
      <c r="EL43" s="53"/>
      <c r="EM43" s="53"/>
      <c r="EN43" s="53"/>
      <c r="EO43" s="53"/>
      <c r="EP43" s="53"/>
      <c r="EQ43" s="53"/>
      <c r="ER43" s="53"/>
      <c r="ES43" s="53"/>
      <c r="ET43" s="53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3"/>
    </row>
    <row r="44" spans="1:161" s="16" customFormat="1" ht="16.5" customHeight="1" x14ac:dyDescent="0.2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48" t="s">
        <v>37</v>
      </c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31" t="s">
        <v>62</v>
      </c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2" t="s">
        <v>33</v>
      </c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0">
        <f>1.9/1000</f>
        <v>1.9E-3</v>
      </c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>
        <f>0.829/1000</f>
        <v>8.2899999999999998E-4</v>
      </c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>
        <f t="shared" si="0"/>
        <v>1.0709999999999999E-3</v>
      </c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</row>
    <row r="45" spans="1:161" s="16" customFormat="1" ht="39.75" customHeight="1" x14ac:dyDescent="0.2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1" t="s">
        <v>63</v>
      </c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 t="s">
        <v>64</v>
      </c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2" t="s">
        <v>33</v>
      </c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0">
        <f>1.8/1000</f>
        <v>1.8E-3</v>
      </c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>
        <f>0.671/1000</f>
        <v>6.7100000000000005E-4</v>
      </c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>
        <f t="shared" si="0"/>
        <v>1.1289999999999998E-3</v>
      </c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</row>
    <row r="46" spans="1:161" s="16" customFormat="1" ht="16.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48" t="s">
        <v>65</v>
      </c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31" t="s">
        <v>66</v>
      </c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2" t="s">
        <v>33</v>
      </c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0">
        <f>6.8/1000</f>
        <v>6.7999999999999996E-3</v>
      </c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>
        <f>0.8/1000</f>
        <v>8.0000000000000004E-4</v>
      </c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>
        <f t="shared" si="0"/>
        <v>5.9999999999999993E-3</v>
      </c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</row>
    <row r="47" spans="1:161" s="16" customFormat="1" ht="45.75" customHeight="1" x14ac:dyDescent="0.2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 t="s">
        <v>67</v>
      </c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9" t="s">
        <v>68</v>
      </c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1"/>
      <c r="BK47" s="32" t="s">
        <v>28</v>
      </c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0">
        <v>9.2999999999999999E-2</v>
      </c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>
        <v>8.5000000000000006E-2</v>
      </c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>
        <f t="shared" si="0"/>
        <v>7.9999999999999932E-3</v>
      </c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</row>
    <row r="48" spans="1:161" s="16" customFormat="1" ht="43.5" customHeight="1" x14ac:dyDescent="0.2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 t="s">
        <v>69</v>
      </c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45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7"/>
      <c r="BK48" s="32" t="s">
        <v>28</v>
      </c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0">
        <v>0.16</v>
      </c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>
        <v>0.166523</v>
      </c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>
        <f t="shared" si="0"/>
        <v>-6.523000000000001E-3</v>
      </c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</row>
    <row r="49" spans="1:161" s="16" customFormat="1" ht="24.75" customHeight="1" x14ac:dyDescent="0.2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48" t="s">
        <v>70</v>
      </c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31" t="s">
        <v>71</v>
      </c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2" t="s">
        <v>39</v>
      </c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0">
        <f>1.012/1000</f>
        <v>1.0120000000000001E-3</v>
      </c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>
        <f>1.514/1000</f>
        <v>1.5139999999999999E-3</v>
      </c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>
        <f t="shared" si="0"/>
        <v>-5.0199999999999984E-4</v>
      </c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</row>
    <row r="50" spans="1:161" s="16" customFormat="1" ht="24.75" customHeight="1" x14ac:dyDescent="0.2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48" t="s">
        <v>37</v>
      </c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31" t="s">
        <v>72</v>
      </c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2" t="s">
        <v>39</v>
      </c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0">
        <v>1.8E-3</v>
      </c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>
        <f>0.533/1000</f>
        <v>5.3300000000000005E-4</v>
      </c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>
        <f t="shared" si="0"/>
        <v>1.2669999999999999E-3</v>
      </c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</row>
    <row r="51" spans="1:161" s="16" customFormat="1" ht="24.75" customHeight="1" x14ac:dyDescent="0.2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48" t="s">
        <v>37</v>
      </c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39" t="s">
        <v>73</v>
      </c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1"/>
      <c r="BK51" s="32" t="s">
        <v>39</v>
      </c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0">
        <v>8.0000000000000004E-4</v>
      </c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>
        <f>0.403/1000</f>
        <v>4.0300000000000004E-4</v>
      </c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>
        <f t="shared" si="0"/>
        <v>3.97E-4</v>
      </c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</row>
    <row r="52" spans="1:161" s="16" customFormat="1" ht="24.75" customHeight="1" x14ac:dyDescent="0.2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48" t="s">
        <v>37</v>
      </c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5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7"/>
      <c r="BK52" s="32" t="s">
        <v>33</v>
      </c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0">
        <v>1.5834000000000001E-2</v>
      </c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>
        <f>3.248/1000</f>
        <v>3.248E-3</v>
      </c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>
        <f t="shared" si="0"/>
        <v>1.2586E-2</v>
      </c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</row>
    <row r="53" spans="1:161" s="16" customFormat="1" ht="24.75" customHeight="1" x14ac:dyDescent="0.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48" t="s">
        <v>74</v>
      </c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31" t="s">
        <v>75</v>
      </c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2" t="s">
        <v>33</v>
      </c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0">
        <v>2.7160000000000001E-3</v>
      </c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>
        <f>0.11/1000</f>
        <v>1.1E-4</v>
      </c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>
        <f t="shared" si="0"/>
        <v>2.6060000000000002E-3</v>
      </c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</row>
    <row r="54" spans="1:161" s="16" customFormat="1" ht="24.75" customHeight="1" x14ac:dyDescent="0.2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48" t="s">
        <v>76</v>
      </c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39" t="s">
        <v>77</v>
      </c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1"/>
      <c r="BK54" s="32" t="s">
        <v>33</v>
      </c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0">
        <v>3.9969999999999997E-3</v>
      </c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>
        <f>1.545/1000</f>
        <v>1.5449999999999999E-3</v>
      </c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>
        <f t="shared" si="0"/>
        <v>2.4519999999999998E-3</v>
      </c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</row>
    <row r="55" spans="1:161" s="16" customFormat="1" ht="24.75" customHeight="1" x14ac:dyDescent="0.2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1" t="s">
        <v>78</v>
      </c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45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32" t="s">
        <v>33</v>
      </c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0">
        <v>3.5720000000000001E-3</v>
      </c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>
        <f>0.922/1000</f>
        <v>9.2200000000000008E-4</v>
      </c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>
        <f t="shared" si="0"/>
        <v>2.65E-3</v>
      </c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</row>
    <row r="56" spans="1:161" s="16" customFormat="1" ht="32.25" customHeight="1" x14ac:dyDescent="0.2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 t="s">
        <v>79</v>
      </c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9" t="s">
        <v>80</v>
      </c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1"/>
      <c r="BK56" s="32" t="s">
        <v>21</v>
      </c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0">
        <v>3.5999999999999997E-2</v>
      </c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>
        <v>1.3443E-2</v>
      </c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>
        <f t="shared" si="0"/>
        <v>2.2556999999999997E-2</v>
      </c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</row>
    <row r="57" spans="1:161" s="16" customFormat="1" ht="36" customHeight="1" x14ac:dyDescent="0.2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 t="s">
        <v>81</v>
      </c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45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7"/>
      <c r="BK57" s="32" t="s">
        <v>39</v>
      </c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0">
        <v>1E-3</v>
      </c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>
        <f>0.556/1000</f>
        <v>5.5600000000000007E-4</v>
      </c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>
        <f t="shared" si="0"/>
        <v>4.4399999999999995E-4</v>
      </c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</row>
    <row r="58" spans="1:161" s="16" customFormat="1" ht="52.5" customHeight="1" x14ac:dyDescent="0.2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 t="s">
        <v>82</v>
      </c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 t="s">
        <v>83</v>
      </c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2" t="s">
        <v>84</v>
      </c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0">
        <v>0.16</v>
      </c>
      <c r="CD58" s="30"/>
      <c r="CE58" s="30"/>
      <c r="CF58" s="30"/>
      <c r="CG58" s="30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30"/>
      <c r="DA58" s="30"/>
      <c r="DB58" s="30">
        <v>0.18875500000000001</v>
      </c>
      <c r="DC58" s="30"/>
      <c r="DD58" s="30"/>
      <c r="DE58" s="30"/>
      <c r="DF58" s="30"/>
      <c r="DG58" s="30"/>
      <c r="DH58" s="30"/>
      <c r="DI58" s="30"/>
      <c r="DJ58" s="30"/>
      <c r="DK58" s="30"/>
      <c r="DL58" s="30"/>
      <c r="DM58" s="30"/>
      <c r="DN58" s="30"/>
      <c r="DO58" s="30"/>
      <c r="DP58" s="30"/>
      <c r="DQ58" s="30"/>
      <c r="DR58" s="30"/>
      <c r="DS58" s="30"/>
      <c r="DT58" s="30"/>
      <c r="DU58" s="30"/>
      <c r="DV58" s="30"/>
      <c r="DW58" s="30"/>
      <c r="DX58" s="30"/>
      <c r="DY58" s="30"/>
      <c r="DZ58" s="30"/>
      <c r="EA58" s="30"/>
      <c r="EB58" s="30"/>
      <c r="EC58" s="30"/>
      <c r="ED58" s="30">
        <f t="shared" si="0"/>
        <v>-2.8755000000000003E-2</v>
      </c>
      <c r="EE58" s="30"/>
      <c r="EF58" s="30"/>
      <c r="EG58" s="30"/>
      <c r="EH58" s="30"/>
      <c r="EI58" s="30"/>
      <c r="EJ58" s="30"/>
      <c r="EK58" s="30"/>
      <c r="EL58" s="30"/>
      <c r="EM58" s="30"/>
      <c r="EN58" s="30"/>
      <c r="EO58" s="30"/>
      <c r="EP58" s="30"/>
      <c r="EQ58" s="30"/>
      <c r="ER58" s="30"/>
      <c r="ES58" s="30"/>
      <c r="ET58" s="30"/>
      <c r="EU58" s="30"/>
      <c r="EV58" s="30"/>
      <c r="EW58" s="30"/>
      <c r="EX58" s="30"/>
      <c r="EY58" s="30"/>
      <c r="EZ58" s="30"/>
      <c r="FA58" s="30"/>
      <c r="FB58" s="30"/>
      <c r="FC58" s="30"/>
      <c r="FD58" s="30"/>
      <c r="FE58" s="30"/>
    </row>
    <row r="59" spans="1:161" s="16" customFormat="1" ht="16.5" customHeight="1" x14ac:dyDescent="0.2">
      <c r="A59" s="30" t="s">
        <v>85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1"/>
      <c r="BL59" s="51"/>
      <c r="BM59" s="51"/>
      <c r="BN59" s="51"/>
      <c r="BO59" s="51"/>
      <c r="BP59" s="51"/>
      <c r="BQ59" s="51"/>
      <c r="BR59" s="51"/>
      <c r="BS59" s="51"/>
      <c r="BT59" s="51"/>
      <c r="BU59" s="51"/>
      <c r="BV59" s="51"/>
      <c r="BW59" s="51"/>
      <c r="BX59" s="51"/>
      <c r="BY59" s="51"/>
      <c r="BZ59" s="51"/>
      <c r="CA59" s="51"/>
      <c r="CB59" s="51"/>
      <c r="CC59" s="30">
        <f>SUM(CC17:DA58)</f>
        <v>5.2482900000000008</v>
      </c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>
        <f>SUM(DB17:EC58)</f>
        <v>4.0381259999999992</v>
      </c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  <c r="DT59" s="30"/>
      <c r="DU59" s="30"/>
      <c r="DV59" s="30"/>
      <c r="DW59" s="30"/>
      <c r="DX59" s="30"/>
      <c r="DY59" s="30"/>
      <c r="DZ59" s="30"/>
      <c r="EA59" s="30"/>
      <c r="EB59" s="30"/>
      <c r="EC59" s="30"/>
      <c r="ED59" s="30">
        <f>SUM(ED17:FE58)</f>
        <v>1.2101639999999996</v>
      </c>
      <c r="EE59" s="30"/>
      <c r="EF59" s="30"/>
      <c r="EG59" s="30"/>
      <c r="EH59" s="30"/>
      <c r="EI59" s="30"/>
      <c r="EJ59" s="30"/>
      <c r="EK59" s="30"/>
      <c r="EL59" s="30"/>
      <c r="EM59" s="30"/>
      <c r="EN59" s="30"/>
      <c r="EO59" s="30"/>
      <c r="EP59" s="30"/>
      <c r="EQ59" s="30"/>
      <c r="ER59" s="30"/>
      <c r="ES59" s="30"/>
      <c r="ET59" s="30"/>
      <c r="EU59" s="30"/>
      <c r="EV59" s="30"/>
      <c r="EW59" s="30"/>
      <c r="EX59" s="30"/>
      <c r="EY59" s="30"/>
      <c r="EZ59" s="30"/>
      <c r="FA59" s="30"/>
      <c r="FB59" s="30"/>
      <c r="FC59" s="30"/>
      <c r="FD59" s="30"/>
      <c r="FE59" s="30"/>
    </row>
    <row r="60" spans="1:161" x14ac:dyDescent="0.25"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B60" s="52"/>
    </row>
  </sheetData>
  <mergeCells count="314">
    <mergeCell ref="ED58:FE58"/>
    <mergeCell ref="A59:U59"/>
    <mergeCell ref="V59:AP59"/>
    <mergeCell ref="AQ59:BJ59"/>
    <mergeCell ref="BK59:CB59"/>
    <mergeCell ref="CC59:DA59"/>
    <mergeCell ref="DB59:EC59"/>
    <mergeCell ref="ED59:FE59"/>
    <mergeCell ref="A58:U58"/>
    <mergeCell ref="V58:AP58"/>
    <mergeCell ref="AQ58:BJ58"/>
    <mergeCell ref="BK58:CB58"/>
    <mergeCell ref="CC58:DA58"/>
    <mergeCell ref="DB58:EC58"/>
    <mergeCell ref="ED56:FE56"/>
    <mergeCell ref="A57:U57"/>
    <mergeCell ref="V57:AP57"/>
    <mergeCell ref="BK57:CB57"/>
    <mergeCell ref="CC57:DA57"/>
    <mergeCell ref="DB57:EC57"/>
    <mergeCell ref="ED57:FE57"/>
    <mergeCell ref="BK55:CB55"/>
    <mergeCell ref="CC55:DA55"/>
    <mergeCell ref="DB55:EC55"/>
    <mergeCell ref="ED55:FE55"/>
    <mergeCell ref="A56:U56"/>
    <mergeCell ref="V56:AP56"/>
    <mergeCell ref="AQ56:BJ57"/>
    <mergeCell ref="BK56:CB56"/>
    <mergeCell ref="CC56:DA56"/>
    <mergeCell ref="DB56:EC56"/>
    <mergeCell ref="ED53:FE53"/>
    <mergeCell ref="A54:U54"/>
    <mergeCell ref="V54:AP54"/>
    <mergeCell ref="AQ54:BJ55"/>
    <mergeCell ref="BK54:CB54"/>
    <mergeCell ref="CC54:DA54"/>
    <mergeCell ref="DB54:EC54"/>
    <mergeCell ref="ED54:FE54"/>
    <mergeCell ref="A55:U55"/>
    <mergeCell ref="V55:AP55"/>
    <mergeCell ref="A53:U53"/>
    <mergeCell ref="V53:AP53"/>
    <mergeCell ref="AQ53:BJ53"/>
    <mergeCell ref="BK53:CB53"/>
    <mergeCell ref="CC53:DA53"/>
    <mergeCell ref="DB53:EC53"/>
    <mergeCell ref="ED51:FE51"/>
    <mergeCell ref="A52:U52"/>
    <mergeCell ref="V52:AP52"/>
    <mergeCell ref="BK52:CB52"/>
    <mergeCell ref="CC52:DA52"/>
    <mergeCell ref="DB52:EC52"/>
    <mergeCell ref="ED52:FE52"/>
    <mergeCell ref="A51:U51"/>
    <mergeCell ref="V51:AP51"/>
    <mergeCell ref="AQ51:BJ52"/>
    <mergeCell ref="BK51:CB51"/>
    <mergeCell ref="CC51:DA51"/>
    <mergeCell ref="DB51:EC51"/>
    <mergeCell ref="ED49:FE49"/>
    <mergeCell ref="A50:U50"/>
    <mergeCell ref="V50:AP50"/>
    <mergeCell ref="AQ50:BJ50"/>
    <mergeCell ref="BK50:CB50"/>
    <mergeCell ref="CC50:DA50"/>
    <mergeCell ref="DB50:EC50"/>
    <mergeCell ref="ED50:FE50"/>
    <mergeCell ref="BK48:CB48"/>
    <mergeCell ref="CC48:DA48"/>
    <mergeCell ref="DB48:EC48"/>
    <mergeCell ref="ED48:FE48"/>
    <mergeCell ref="A49:U49"/>
    <mergeCell ref="V49:AP49"/>
    <mergeCell ref="AQ49:BJ49"/>
    <mergeCell ref="BK49:CB49"/>
    <mergeCell ref="CC49:DA49"/>
    <mergeCell ref="DB49:EC49"/>
    <mergeCell ref="ED46:FE46"/>
    <mergeCell ref="A47:U47"/>
    <mergeCell ref="V47:AP47"/>
    <mergeCell ref="AQ47:BJ48"/>
    <mergeCell ref="BK47:CB47"/>
    <mergeCell ref="CC47:DA47"/>
    <mergeCell ref="DB47:EC47"/>
    <mergeCell ref="ED47:FE47"/>
    <mergeCell ref="A48:U48"/>
    <mergeCell ref="V48:AP48"/>
    <mergeCell ref="A46:U46"/>
    <mergeCell ref="V46:AP46"/>
    <mergeCell ref="AQ46:BJ46"/>
    <mergeCell ref="BK46:CB46"/>
    <mergeCell ref="CC46:DA46"/>
    <mergeCell ref="DB46:EC46"/>
    <mergeCell ref="ED44:FE44"/>
    <mergeCell ref="A45:U45"/>
    <mergeCell ref="V45:AP45"/>
    <mergeCell ref="AQ45:BJ45"/>
    <mergeCell ref="BK45:CB45"/>
    <mergeCell ref="CC45:DA45"/>
    <mergeCell ref="DB45:EC45"/>
    <mergeCell ref="ED45:FE45"/>
    <mergeCell ref="A44:U44"/>
    <mergeCell ref="V44:AP44"/>
    <mergeCell ref="AQ44:BJ44"/>
    <mergeCell ref="BK44:CB44"/>
    <mergeCell ref="CC44:DA44"/>
    <mergeCell ref="DB44:EC44"/>
    <mergeCell ref="ED42:FE42"/>
    <mergeCell ref="A43:U43"/>
    <mergeCell ref="V43:AP43"/>
    <mergeCell ref="BK43:CB43"/>
    <mergeCell ref="CC43:DA43"/>
    <mergeCell ref="DB43:EC43"/>
    <mergeCell ref="ED43:FE43"/>
    <mergeCell ref="A42:U42"/>
    <mergeCell ref="V42:AP42"/>
    <mergeCell ref="AQ42:BJ43"/>
    <mergeCell ref="BK42:CB42"/>
    <mergeCell ref="CC42:DA42"/>
    <mergeCell ref="DB42:EC42"/>
    <mergeCell ref="DB39:EC39"/>
    <mergeCell ref="ED39:FE39"/>
    <mergeCell ref="ED40:FE40"/>
    <mergeCell ref="A41:U41"/>
    <mergeCell ref="V41:AP41"/>
    <mergeCell ref="AQ41:BJ41"/>
    <mergeCell ref="BK41:CB41"/>
    <mergeCell ref="CC41:DA41"/>
    <mergeCell ref="DB41:EC41"/>
    <mergeCell ref="ED41:FE41"/>
    <mergeCell ref="A40:U40"/>
    <mergeCell ref="V40:AP40"/>
    <mergeCell ref="AQ40:BJ40"/>
    <mergeCell ref="BK40:CB40"/>
    <mergeCell ref="CC40:DA40"/>
    <mergeCell ref="DB40:EC40"/>
    <mergeCell ref="ED36:FE36"/>
    <mergeCell ref="A37:U37"/>
    <mergeCell ref="V37:AP37"/>
    <mergeCell ref="AQ37:BJ39"/>
    <mergeCell ref="BK37:CB37"/>
    <mergeCell ref="CC37:DA37"/>
    <mergeCell ref="DB37:EC37"/>
    <mergeCell ref="ED37:FE37"/>
    <mergeCell ref="A38:U38"/>
    <mergeCell ref="V38:AP38"/>
    <mergeCell ref="A36:U36"/>
    <mergeCell ref="V36:AP36"/>
    <mergeCell ref="AQ36:BJ36"/>
    <mergeCell ref="BK36:CB36"/>
    <mergeCell ref="CC36:DA36"/>
    <mergeCell ref="DB36:EC36"/>
    <mergeCell ref="BK38:CB38"/>
    <mergeCell ref="CC38:DA38"/>
    <mergeCell ref="DB38:EC38"/>
    <mergeCell ref="ED38:FE38"/>
    <mergeCell ref="A39:U39"/>
    <mergeCell ref="V39:AP39"/>
    <mergeCell ref="BK39:CB39"/>
    <mergeCell ref="CC39:DA39"/>
    <mergeCell ref="ED34:FE34"/>
    <mergeCell ref="A35:U35"/>
    <mergeCell ref="V35:AP35"/>
    <mergeCell ref="AQ35:BJ35"/>
    <mergeCell ref="BK35:CB35"/>
    <mergeCell ref="CC35:DA35"/>
    <mergeCell ref="DB35:EC35"/>
    <mergeCell ref="ED35:FE35"/>
    <mergeCell ref="A34:U34"/>
    <mergeCell ref="V34:AP34"/>
    <mergeCell ref="AQ34:BJ34"/>
    <mergeCell ref="BK34:CB34"/>
    <mergeCell ref="CC34:DA34"/>
    <mergeCell ref="DB34:EC34"/>
    <mergeCell ref="ED32:FE32"/>
    <mergeCell ref="A33:U33"/>
    <mergeCell ref="V33:AP33"/>
    <mergeCell ref="AQ33:BJ33"/>
    <mergeCell ref="BK33:CB33"/>
    <mergeCell ref="CC33:DA33"/>
    <mergeCell ref="DB33:EC33"/>
    <mergeCell ref="ED33:FE33"/>
    <mergeCell ref="A32:U32"/>
    <mergeCell ref="V32:AP32"/>
    <mergeCell ref="AQ32:BJ32"/>
    <mergeCell ref="BK32:CB32"/>
    <mergeCell ref="CC32:DA32"/>
    <mergeCell ref="DB32:EC32"/>
    <mergeCell ref="ED30:FE30"/>
    <mergeCell ref="A31:U31"/>
    <mergeCell ref="V31:AP31"/>
    <mergeCell ref="AQ31:BJ31"/>
    <mergeCell ref="BK31:CB31"/>
    <mergeCell ref="CC31:DA31"/>
    <mergeCell ref="DB31:EC31"/>
    <mergeCell ref="ED31:FE31"/>
    <mergeCell ref="A30:U30"/>
    <mergeCell ref="V30:AP30"/>
    <mergeCell ref="AQ30:BJ30"/>
    <mergeCell ref="BK30:CB30"/>
    <mergeCell ref="CC30:DA30"/>
    <mergeCell ref="DB30:EC30"/>
    <mergeCell ref="ED28:FE28"/>
    <mergeCell ref="A29:U29"/>
    <mergeCell ref="V29:AP29"/>
    <mergeCell ref="AQ29:BJ29"/>
    <mergeCell ref="BK29:CB29"/>
    <mergeCell ref="CC29:DA29"/>
    <mergeCell ref="DB29:EC29"/>
    <mergeCell ref="ED29:FE29"/>
    <mergeCell ref="A28:U28"/>
    <mergeCell ref="V28:AP28"/>
    <mergeCell ref="AQ28:BJ28"/>
    <mergeCell ref="BK28:CB28"/>
    <mergeCell ref="CC28:DA28"/>
    <mergeCell ref="DB28:EC28"/>
    <mergeCell ref="BK25:CB25"/>
    <mergeCell ref="CC25:DA25"/>
    <mergeCell ref="DB25:EC25"/>
    <mergeCell ref="ED25:FE25"/>
    <mergeCell ref="A26:U26"/>
    <mergeCell ref="V26:AP26"/>
    <mergeCell ref="BK26:CB26"/>
    <mergeCell ref="CC26:DA26"/>
    <mergeCell ref="DB26:EC26"/>
    <mergeCell ref="ED26:FE26"/>
    <mergeCell ref="DB22:EC22"/>
    <mergeCell ref="ED22:FE22"/>
    <mergeCell ref="ED23:FE23"/>
    <mergeCell ref="A24:U24"/>
    <mergeCell ref="V24:AP24"/>
    <mergeCell ref="AQ24:BJ27"/>
    <mergeCell ref="BK24:CB24"/>
    <mergeCell ref="CC24:DA24"/>
    <mergeCell ref="DB24:EC24"/>
    <mergeCell ref="ED24:FE24"/>
    <mergeCell ref="A25:U25"/>
    <mergeCell ref="V25:AP25"/>
    <mergeCell ref="A23:U23"/>
    <mergeCell ref="V23:AP23"/>
    <mergeCell ref="AQ23:BJ23"/>
    <mergeCell ref="BK23:CB23"/>
    <mergeCell ref="CC23:DA23"/>
    <mergeCell ref="DB23:EC23"/>
    <mergeCell ref="A27:U27"/>
    <mergeCell ref="V27:AP27"/>
    <mergeCell ref="BK27:CB27"/>
    <mergeCell ref="CC27:DA27"/>
    <mergeCell ref="DB27:EC27"/>
    <mergeCell ref="ED27:FE27"/>
    <mergeCell ref="ED19:FE19"/>
    <mergeCell ref="A20:U20"/>
    <mergeCell ref="V20:AP20"/>
    <mergeCell ref="AQ20:BJ22"/>
    <mergeCell ref="BK20:CB20"/>
    <mergeCell ref="CC20:DA20"/>
    <mergeCell ref="DB20:EC20"/>
    <mergeCell ref="ED20:FE20"/>
    <mergeCell ref="A21:U21"/>
    <mergeCell ref="V21:AP21"/>
    <mergeCell ref="A19:U19"/>
    <mergeCell ref="V19:AP19"/>
    <mergeCell ref="AQ19:BJ19"/>
    <mergeCell ref="BK19:CB19"/>
    <mergeCell ref="CC19:DA19"/>
    <mergeCell ref="DB19:EC19"/>
    <mergeCell ref="BK21:CB21"/>
    <mergeCell ref="CC21:DA21"/>
    <mergeCell ref="DB21:EC21"/>
    <mergeCell ref="ED21:FE21"/>
    <mergeCell ref="A22:U22"/>
    <mergeCell ref="V22:AP22"/>
    <mergeCell ref="BK22:CB22"/>
    <mergeCell ref="CC22:DA22"/>
    <mergeCell ref="A16:U16"/>
    <mergeCell ref="V16:AP16"/>
    <mergeCell ref="AQ16:BJ16"/>
    <mergeCell ref="BK16:CB16"/>
    <mergeCell ref="CC16:DA16"/>
    <mergeCell ref="DB16:EC16"/>
    <mergeCell ref="ED16:FE16"/>
    <mergeCell ref="ED17:FE17"/>
    <mergeCell ref="A18:U18"/>
    <mergeCell ref="V18:AP18"/>
    <mergeCell ref="AQ18:BJ18"/>
    <mergeCell ref="BK18:CB18"/>
    <mergeCell ref="CC18:DA18"/>
    <mergeCell ref="DB18:EC18"/>
    <mergeCell ref="ED18:FE18"/>
    <mergeCell ref="A17:U17"/>
    <mergeCell ref="V17:AP17"/>
    <mergeCell ref="AQ17:BJ17"/>
    <mergeCell ref="BK17:CB17"/>
    <mergeCell ref="CC17:DA17"/>
    <mergeCell ref="DB17:EC17"/>
    <mergeCell ref="BR11:CI11"/>
    <mergeCell ref="A12:R12"/>
    <mergeCell ref="A13:R13"/>
    <mergeCell ref="A15:U15"/>
    <mergeCell ref="V15:AP15"/>
    <mergeCell ref="AQ15:BJ15"/>
    <mergeCell ref="BK15:CB15"/>
    <mergeCell ref="CC15:DA15"/>
    <mergeCell ref="EF1:FE1"/>
    <mergeCell ref="EF2:FE2"/>
    <mergeCell ref="A7:FE7"/>
    <mergeCell ref="CI8:EO8"/>
    <mergeCell ref="CI9:EO9"/>
    <mergeCell ref="BR10:CI10"/>
    <mergeCell ref="CJ10:CM10"/>
    <mergeCell ref="CN10:CQ10"/>
    <mergeCell ref="DB15:EC15"/>
    <mergeCell ref="ED15:FE15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2021-01-15T10:42:41Z</dcterms:created>
  <dcterms:modified xsi:type="dcterms:W3CDTF">2021-02-09T11:06:59Z</dcterms:modified>
</cp:coreProperties>
</file>